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opbox\IMS2015-16\Problems\solutions-excel\"/>
    </mc:Choice>
  </mc:AlternateContent>
  <bookViews>
    <workbookView xWindow="96" yWindow="36" windowWidth="12516" windowHeight="8028"/>
  </bookViews>
  <sheets>
    <sheet name="C16-6" sheetId="1" r:id="rId1"/>
    <sheet name="C16-12" sheetId="2" r:id="rId2"/>
    <sheet name="C16-22" sheetId="3" r:id="rId3"/>
    <sheet name="C16-36" sheetId="4" r:id="rId4"/>
    <sheet name="C16-40" sheetId="5" r:id="rId5"/>
  </sheets>
  <calcPr calcId="152511"/>
</workbook>
</file>

<file path=xl/calcChain.xml><?xml version="1.0" encoding="utf-8"?>
<calcChain xmlns="http://schemas.openxmlformats.org/spreadsheetml/2006/main">
  <c r="A1" i="5" l="1"/>
  <c r="A1" i="4"/>
  <c r="A1" i="3"/>
  <c r="A1" i="2"/>
  <c r="A1" i="1"/>
  <c r="C11" i="2" l="1"/>
  <c r="C11" i="4" l="1"/>
  <c r="C12" i="4" s="1"/>
  <c r="B9" i="3"/>
  <c r="B12" i="3" s="1"/>
  <c r="B15" i="3" s="1"/>
  <c r="B10" i="5"/>
  <c r="B11" i="5" s="1"/>
  <c r="B12" i="5" s="1"/>
  <c r="D10" i="4"/>
  <c r="C9" i="4"/>
  <c r="C10" i="4" s="1"/>
  <c r="F9" i="3"/>
  <c r="F10" i="3" s="1"/>
  <c r="F14" i="3" s="1"/>
  <c r="C6" i="2"/>
  <c r="C8" i="2" s="1"/>
  <c r="C7" i="1"/>
  <c r="C8" i="1" s="1"/>
  <c r="C15" i="1" s="1"/>
  <c r="C21" i="2" l="1"/>
  <c r="C19" i="1"/>
  <c r="C16" i="1"/>
  <c r="C17" i="1" s="1"/>
  <c r="F18" i="1"/>
  <c r="C13" i="2"/>
  <c r="C14" i="2" s="1"/>
  <c r="C16" i="2" s="1"/>
  <c r="B10" i="3"/>
  <c r="B14" i="3" s="1"/>
  <c r="B16" i="3" s="1"/>
  <c r="F12" i="3"/>
  <c r="F15" i="3" s="1"/>
  <c r="F16" i="3" s="1"/>
  <c r="C23" i="1" l="1"/>
  <c r="E28" i="1" s="1"/>
  <c r="C20" i="1"/>
  <c r="C17" i="2"/>
  <c r="C18" i="2" s="1"/>
  <c r="C29" i="1"/>
  <c r="C21" i="1"/>
  <c r="C25" i="1" s="1"/>
  <c r="C24" i="1" l="1"/>
  <c r="C26" i="1" s="1"/>
  <c r="C28" i="1"/>
</calcChain>
</file>

<file path=xl/sharedStrings.xml><?xml version="1.0" encoding="utf-8"?>
<sst xmlns="http://schemas.openxmlformats.org/spreadsheetml/2006/main" count="173" uniqueCount="96">
  <si>
    <t>demand per year</t>
  </si>
  <si>
    <t>days per year</t>
  </si>
  <si>
    <t>demand per day</t>
  </si>
  <si>
    <t>optimal order quantity</t>
  </si>
  <si>
    <t>max inventory level</t>
  </si>
  <si>
    <t>average inventory level</t>
  </si>
  <si>
    <t>total ordering costs per year</t>
  </si>
  <si>
    <t>orders per year</t>
  </si>
  <si>
    <t>cycle time (time between production runs) - in working days</t>
  </si>
  <si>
    <t>run length (number of days the production runs)</t>
  </si>
  <si>
    <t>total carrying costs per year</t>
  </si>
  <si>
    <t>total costs</t>
  </si>
  <si>
    <t>converters</t>
  </si>
  <si>
    <t>consumption per converter</t>
  </si>
  <si>
    <t>demand rate</t>
  </si>
  <si>
    <t>working days</t>
  </si>
  <si>
    <t>ordering costs</t>
  </si>
  <si>
    <t>coal price</t>
  </si>
  <si>
    <t>carrying costs</t>
  </si>
  <si>
    <t>(a)</t>
  </si>
  <si>
    <t>(b)</t>
  </si>
  <si>
    <t>(c)</t>
  </si>
  <si>
    <t>(d)</t>
  </si>
  <si>
    <t>(e)</t>
  </si>
  <si>
    <t>number of orders</t>
  </si>
  <si>
    <t>number of orders per year</t>
  </si>
  <si>
    <t>order costs</t>
  </si>
  <si>
    <t>holding costs</t>
  </si>
  <si>
    <t>lead time</t>
  </si>
  <si>
    <t>inventory on hand, when ordering</t>
  </si>
  <si>
    <t>production per year</t>
  </si>
  <si>
    <t>holding costs per year</t>
  </si>
  <si>
    <t>lead time average</t>
  </si>
  <si>
    <t>standard deviation of lead time</t>
  </si>
  <si>
    <t>Z value of standard deviation (i.e. If average lead time is zero and standard deviation is one)</t>
  </si>
  <si>
    <t>(same as above, but computed directly)</t>
  </si>
  <si>
    <t>probability limit of stockout and work stoppage due to lead time</t>
  </si>
  <si>
    <t>probability that there is stock and that work can continue</t>
  </si>
  <si>
    <t>reorder point</t>
  </si>
  <si>
    <t>average lead time</t>
  </si>
  <si>
    <t>average demand</t>
  </si>
  <si>
    <t>standard deviation of demand</t>
  </si>
  <si>
    <t>Service level</t>
  </si>
  <si>
    <t>Z value</t>
  </si>
  <si>
    <t>Safety stock</t>
  </si>
  <si>
    <t>Reorder point</t>
  </si>
  <si>
    <t>p =</t>
  </si>
  <si>
    <t>D =</t>
  </si>
  <si>
    <t>y =</t>
  </si>
  <si>
    <t>d =</t>
  </si>
  <si>
    <t>setup cost - per production run</t>
  </si>
  <si>
    <t>holding costs (carrying costs) per item per year</t>
  </si>
  <si>
    <t>General factors</t>
  </si>
  <si>
    <t>Cost factors</t>
  </si>
  <si>
    <t>given</t>
  </si>
  <si>
    <t>w =</t>
  </si>
  <si>
    <t>days per week</t>
  </si>
  <si>
    <t>weeks per year</t>
  </si>
  <si>
    <t>derived</t>
  </si>
  <si>
    <t>production rate [units per day]</t>
  </si>
  <si>
    <t>demand [units per day]</t>
  </si>
  <si>
    <t>more is produced than consumed</t>
  </si>
  <si>
    <t>of produced units are consumed during production</t>
  </si>
  <si>
    <t>maximal fill-factor of warehouse</t>
  </si>
  <si>
    <t>Some inventory level considerations</t>
  </si>
  <si>
    <t>cycle time in weeks per year</t>
  </si>
  <si>
    <t>value</t>
  </si>
  <si>
    <t>description</t>
  </si>
  <si>
    <t>symbol</t>
  </si>
  <si>
    <t>Q =</t>
  </si>
  <si>
    <t>f =</t>
  </si>
  <si>
    <t>c =</t>
  </si>
  <si>
    <t>r =</t>
  </si>
  <si>
    <t>t =</t>
  </si>
  <si>
    <t>v =</t>
  </si>
  <si>
    <t>L =</t>
  </si>
  <si>
    <t>R =</t>
  </si>
  <si>
    <t>n =</t>
  </si>
  <si>
    <t>d = D =</t>
  </si>
  <si>
    <t>q =</t>
  </si>
  <si>
    <t>Z =</t>
  </si>
  <si>
    <t>s =</t>
  </si>
  <si>
    <r>
      <t>σ</t>
    </r>
    <r>
      <rPr>
        <i/>
        <vertAlign val="subscript"/>
        <sz val="11"/>
        <color theme="1"/>
        <rFont val="Times New Roman"/>
        <family val="1"/>
      </rPr>
      <t>L</t>
    </r>
    <r>
      <rPr>
        <i/>
        <sz val="11"/>
        <color theme="1"/>
        <rFont val="Times New Roman"/>
        <family val="1"/>
      </rPr>
      <t xml:space="preserve"> =</t>
    </r>
  </si>
  <si>
    <r>
      <t>σ</t>
    </r>
    <r>
      <rPr>
        <i/>
        <vertAlign val="subscript"/>
        <sz val="11"/>
        <color theme="1"/>
        <rFont val="Times New Roman"/>
        <family val="1"/>
      </rPr>
      <t>D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</si>
  <si>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o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</si>
  <si>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h</t>
    </r>
    <r>
      <rPr>
        <i/>
        <sz val="11"/>
        <color theme="1"/>
        <rFont val="Times New Roman"/>
        <family val="1"/>
      </rPr>
      <t xml:space="preserve"> =</t>
    </r>
  </si>
  <si>
    <r>
      <t>Q</t>
    </r>
    <r>
      <rPr>
        <i/>
        <vertAlign val="subscript"/>
        <sz val="11"/>
        <color theme="1"/>
        <rFont val="Times New Roman"/>
        <family val="1"/>
      </rPr>
      <t>m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</si>
  <si>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o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</si>
  <si>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h</t>
    </r>
    <r>
      <rPr>
        <i/>
        <sz val="11"/>
        <color theme="1"/>
        <rFont val="Times New Roman"/>
        <family val="1"/>
      </rPr>
      <t xml:space="preserve"> =</t>
    </r>
  </si>
  <si>
    <r>
      <t>T</t>
    </r>
    <r>
      <rPr>
        <i/>
        <vertAlign val="subscript"/>
        <sz val="11"/>
        <color theme="1"/>
        <rFont val="Times New Roman"/>
        <family val="1"/>
      </rPr>
      <t>c</t>
    </r>
    <r>
      <rPr>
        <i/>
        <sz val="11"/>
        <color theme="1"/>
        <rFont val="Times New Roman"/>
        <family val="1"/>
      </rPr>
      <t xml:space="preserve"> =</t>
    </r>
  </si>
  <si>
    <r>
      <t>d</t>
    </r>
    <r>
      <rPr>
        <i/>
        <vertAlign val="subscript"/>
        <sz val="11"/>
        <color theme="1"/>
        <rFont val="Times New Roman"/>
        <family val="1"/>
      </rPr>
      <t>i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</si>
  <si>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</si>
  <si>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 xml:space="preserve"> =</t>
    </r>
  </si>
  <si>
    <r>
      <t>y</t>
    </r>
    <r>
      <rPr>
        <i/>
        <vertAlign val="subscript"/>
        <sz val="11"/>
        <color theme="1"/>
        <rFont val="Times New Roman"/>
        <family val="1"/>
      </rPr>
      <t>w</t>
    </r>
    <r>
      <rPr>
        <i/>
        <sz val="11"/>
        <color theme="1"/>
        <rFont val="Times New Roman"/>
        <family val="1"/>
      </rPr>
      <t xml:space="preserve"> =</t>
    </r>
  </si>
  <si>
    <r>
      <t>c</t>
    </r>
    <r>
      <rPr>
        <i/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 xml:space="preserve"> =</t>
    </r>
  </si>
  <si>
    <r>
      <t>Q</t>
    </r>
    <r>
      <rPr>
        <i/>
        <vertAlign val="subscript"/>
        <sz val="11"/>
        <color theme="1"/>
        <rFont val="Times New Roman"/>
        <family val="1"/>
      </rPr>
      <t>m</t>
    </r>
    <r>
      <rPr>
        <i/>
        <sz val="11"/>
        <color theme="1"/>
        <rFont val="Times New Roman"/>
        <family val="1"/>
      </rPr>
      <t>/2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</si>
</sst>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00_-;\-* #,##0.000_-;_-* &quot;-&quot;??_-;_-@_-"/>
    <numFmt numFmtId="167" formatCode="0\ &quot;u/d&quot;"/>
    <numFmt numFmtId="168" formatCode="0\ &quot;d&quot;"/>
    <numFmt numFmtId="169" formatCode="#,##0\ &quot;u&quot;"/>
    <numFmt numFmtId="170" formatCode="0.0\ &quot;u/d&quot;"/>
    <numFmt numFmtId="171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9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43" fontId="0" fillId="0" borderId="0" xfId="1" applyNumberFormat="1" applyFont="1"/>
    <xf numFmtId="9" fontId="0" fillId="0" borderId="0" xfId="2" applyFont="1"/>
    <xf numFmtId="166" fontId="0" fillId="0" borderId="0" xfId="1" applyNumberFormat="1" applyFont="1"/>
    <xf numFmtId="43" fontId="2" fillId="0" borderId="0" xfId="0" applyNumberFormat="1" applyFont="1"/>
    <xf numFmtId="0" fontId="4" fillId="0" borderId="0" xfId="0" applyFont="1" applyAlignment="1">
      <alignment horizontal="right"/>
    </xf>
    <xf numFmtId="44" fontId="0" fillId="0" borderId="0" xfId="3" applyFont="1"/>
    <xf numFmtId="0" fontId="3" fillId="2" borderId="0" xfId="4"/>
    <xf numFmtId="0" fontId="0" fillId="3" borderId="0" xfId="0" applyFill="1"/>
    <xf numFmtId="167" fontId="0" fillId="3" borderId="0" xfId="0" applyNumberFormat="1" applyFill="1"/>
    <xf numFmtId="168" fontId="0" fillId="0" borderId="0" xfId="0" applyNumberFormat="1"/>
    <xf numFmtId="168" fontId="0" fillId="3" borderId="0" xfId="0" applyNumberFormat="1" applyFill="1"/>
    <xf numFmtId="169" fontId="0" fillId="3" borderId="0" xfId="0" applyNumberFormat="1" applyFill="1"/>
    <xf numFmtId="170" fontId="0" fillId="0" borderId="0" xfId="1" applyNumberFormat="1" applyFont="1"/>
    <xf numFmtId="0" fontId="5" fillId="2" borderId="0" xfId="4" applyFont="1"/>
    <xf numFmtId="0" fontId="6" fillId="0" borderId="0" xfId="0" applyFont="1" applyAlignment="1">
      <alignment horizontal="right"/>
    </xf>
    <xf numFmtId="43" fontId="7" fillId="0" borderId="0" xfId="1" applyFont="1"/>
    <xf numFmtId="0" fontId="7" fillId="0" borderId="0" xfId="0" applyFont="1"/>
    <xf numFmtId="171" fontId="7" fillId="0" borderId="0" xfId="2" applyNumberFormat="1" applyFont="1"/>
    <xf numFmtId="165" fontId="7" fillId="0" borderId="0" xfId="0" applyNumberFormat="1" applyFont="1"/>
    <xf numFmtId="0" fontId="0" fillId="4" borderId="5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0" fillId="6" borderId="6" xfId="0" applyFont="1" applyFill="1" applyBorder="1"/>
    <xf numFmtId="0" fontId="0" fillId="4" borderId="6" xfId="0" applyFont="1" applyFill="1" applyBorder="1"/>
    <xf numFmtId="165" fontId="0" fillId="6" borderId="4" xfId="1" applyNumberFormat="1" applyFont="1" applyFill="1" applyBorder="1"/>
    <xf numFmtId="165" fontId="0" fillId="4" borderId="4" xfId="1" applyNumberFormat="1" applyFont="1" applyFill="1" applyBorder="1"/>
    <xf numFmtId="43" fontId="0" fillId="6" borderId="4" xfId="1" applyNumberFormat="1" applyFont="1" applyFill="1" applyBorder="1"/>
    <xf numFmtId="43" fontId="0" fillId="4" borderId="4" xfId="1" applyNumberFormat="1" applyFont="1" applyFill="1" applyBorder="1"/>
    <xf numFmtId="164" fontId="0" fillId="4" borderId="4" xfId="1" applyNumberFormat="1" applyFont="1" applyFill="1" applyBorder="1"/>
    <xf numFmtId="164" fontId="0" fillId="6" borderId="4" xfId="1" applyNumberFormat="1" applyFont="1" applyFill="1" applyBorder="1"/>
    <xf numFmtId="43" fontId="2" fillId="6" borderId="3" xfId="0" applyNumberFormat="1" applyFont="1" applyFill="1" applyBorder="1"/>
    <xf numFmtId="0" fontId="0" fillId="6" borderId="5" xfId="0" applyFont="1" applyFill="1" applyBorder="1"/>
    <xf numFmtId="0" fontId="9" fillId="0" borderId="0" xfId="0" applyFont="1" applyAlignment="1">
      <alignment horizontal="right"/>
    </xf>
    <xf numFmtId="0" fontId="9" fillId="6" borderId="2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43" fontId="9" fillId="0" borderId="0" xfId="1" applyFont="1" applyAlignment="1">
      <alignment horizontal="right"/>
    </xf>
    <xf numFmtId="43" fontId="9" fillId="6" borderId="2" xfId="1" applyNumberFormat="1" applyFont="1" applyFill="1" applyBorder="1" applyAlignment="1">
      <alignment horizontal="right"/>
    </xf>
    <xf numFmtId="43" fontId="9" fillId="4" borderId="2" xfId="1" applyNumberFormat="1" applyFont="1" applyFill="1" applyBorder="1" applyAlignment="1">
      <alignment horizontal="right"/>
    </xf>
    <xf numFmtId="0" fontId="11" fillId="0" borderId="0" xfId="0" applyFont="1"/>
    <xf numFmtId="0" fontId="9" fillId="3" borderId="0" xfId="0" applyFont="1" applyFill="1" applyAlignment="1">
      <alignment horizontal="right"/>
    </xf>
    <xf numFmtId="0" fontId="12" fillId="0" borderId="0" xfId="0" applyFont="1"/>
    <xf numFmtId="0" fontId="8" fillId="5" borderId="0" xfId="0" applyFont="1" applyFill="1" applyBorder="1"/>
    <xf numFmtId="0" fontId="8" fillId="5" borderId="10" xfId="0" applyFont="1" applyFill="1" applyBorder="1"/>
    <xf numFmtId="0" fontId="9" fillId="6" borderId="11" xfId="0" applyFont="1" applyFill="1" applyBorder="1" applyAlignment="1">
      <alignment horizontal="right"/>
    </xf>
    <xf numFmtId="0" fontId="0" fillId="6" borderId="12" xfId="0" applyFont="1" applyFill="1" applyBorder="1"/>
    <xf numFmtId="0" fontId="9" fillId="4" borderId="13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  <xf numFmtId="9" fontId="0" fillId="4" borderId="5" xfId="2" applyNumberFormat="1" applyFont="1" applyFill="1" applyBorder="1"/>
    <xf numFmtId="9" fontId="0" fillId="6" borderId="5" xfId="2" applyNumberFormat="1" applyFont="1" applyFill="1" applyBorder="1"/>
    <xf numFmtId="43" fontId="0" fillId="4" borderId="5" xfId="1" applyNumberFormat="1" applyFont="1" applyFill="1" applyBorder="1"/>
    <xf numFmtId="43" fontId="0" fillId="6" borderId="5" xfId="0" applyNumberFormat="1" applyFont="1" applyFill="1" applyBorder="1"/>
    <xf numFmtId="165" fontId="0" fillId="6" borderId="5" xfId="0" applyNumberFormat="1" applyFont="1" applyFill="1" applyBorder="1"/>
  </cellXfs>
  <cellStyles count="5">
    <cellStyle name="Accent2" xfId="4" builtinId="33"/>
    <cellStyle name="Comma" xfId="1" builtinId="3"/>
    <cellStyle name="Currency" xfId="3" builtinId="4"/>
    <cellStyle name="Normal" xfId="0" builtinId="0"/>
    <cellStyle name="Percent" xfId="2" builtinId="5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border outline="0">
        <bottom style="thick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B3:D21" totalsRowShown="0">
  <autoFilter ref="B3:D21"/>
  <tableColumns count="3">
    <tableColumn id="1" name="symbol" dataDxfId="0"/>
    <tableColumn id="2" name="value"/>
    <tableColumn id="3" name="description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C16" totalsRowShown="0" headerRowDxfId="5" headerRowBorderDxfId="7">
  <autoFilter ref="A3:C16"/>
  <tableColumns count="3">
    <tableColumn id="1" name="symbol" dataDxfId="1"/>
    <tableColumn id="2" name="value" dataDxfId="6" dataCellStyle="Comma"/>
    <tableColumn id="3" name="description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3:C12" totalsRowShown="0" headerRowDxfId="3" headerRowBorderDxfId="4">
  <autoFilter ref="A3:C12"/>
  <tableColumns count="3">
    <tableColumn id="1" name="symbol" dataDxfId="2"/>
    <tableColumn id="2" name="value"/>
    <tableColumn id="3" name="description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/>
  </sheetViews>
  <sheetFormatPr defaultRowHeight="14.4" x14ac:dyDescent="0.3"/>
  <cols>
    <col min="3" max="3" width="9.33203125" bestFit="1" customWidth="1"/>
    <col min="4" max="4" width="50.33203125" bestFit="1" customWidth="1"/>
  </cols>
  <sheetData>
    <row r="1" spans="1:5" ht="20.399999999999999" x14ac:dyDescent="0.45">
      <c r="A1" s="47" t="str">
        <f ca="1">RIGHT(CELL("filename",A1),LEN(CELL("filename",A1))-FIND("]",CELL("filename",A1),1))</f>
        <v>C16-6</v>
      </c>
    </row>
    <row r="2" spans="1:5" x14ac:dyDescent="0.3">
      <c r="B2" s="11" t="s">
        <v>52</v>
      </c>
      <c r="C2" s="11"/>
      <c r="D2" s="11"/>
    </row>
    <row r="3" spans="1:5" x14ac:dyDescent="0.3">
      <c r="B3" s="46" t="s">
        <v>46</v>
      </c>
      <c r="C3" s="13">
        <v>64</v>
      </c>
      <c r="D3" s="12" t="s">
        <v>59</v>
      </c>
      <c r="E3" s="12" t="s">
        <v>54</v>
      </c>
    </row>
    <row r="4" spans="1:5" x14ac:dyDescent="0.3">
      <c r="B4" s="46" t="s">
        <v>47</v>
      </c>
      <c r="C4" s="16">
        <v>5000</v>
      </c>
      <c r="D4" s="12" t="s">
        <v>0</v>
      </c>
      <c r="E4" s="12" t="s">
        <v>54</v>
      </c>
    </row>
    <row r="5" spans="1:5" x14ac:dyDescent="0.3">
      <c r="B5" s="46" t="s">
        <v>55</v>
      </c>
      <c r="C5" s="15">
        <v>5</v>
      </c>
      <c r="D5" s="12" t="s">
        <v>56</v>
      </c>
      <c r="E5" s="12" t="s">
        <v>54</v>
      </c>
    </row>
    <row r="6" spans="1:5" ht="16.2" x14ac:dyDescent="0.35">
      <c r="B6" s="46" t="s">
        <v>93</v>
      </c>
      <c r="C6" s="12">
        <v>52</v>
      </c>
      <c r="D6" s="12" t="s">
        <v>57</v>
      </c>
      <c r="E6" s="12" t="s">
        <v>54</v>
      </c>
    </row>
    <row r="7" spans="1:5" x14ac:dyDescent="0.3">
      <c r="B7" s="38" t="s">
        <v>48</v>
      </c>
      <c r="C7" s="14">
        <f>52*5</f>
        <v>260</v>
      </c>
      <c r="D7" t="s">
        <v>1</v>
      </c>
      <c r="E7" t="s">
        <v>58</v>
      </c>
    </row>
    <row r="8" spans="1:5" x14ac:dyDescent="0.3">
      <c r="B8" s="38" t="s">
        <v>49</v>
      </c>
      <c r="C8" s="17">
        <f>C4/C7</f>
        <v>19.23076923076923</v>
      </c>
      <c r="D8" t="s">
        <v>60</v>
      </c>
      <c r="E8" t="s">
        <v>58</v>
      </c>
    </row>
    <row r="9" spans="1:5" x14ac:dyDescent="0.3">
      <c r="B9" s="9"/>
      <c r="C9" s="17"/>
    </row>
    <row r="10" spans="1:5" x14ac:dyDescent="0.3">
      <c r="B10" s="11" t="s">
        <v>53</v>
      </c>
      <c r="C10" s="11"/>
      <c r="D10" s="11"/>
    </row>
    <row r="11" spans="1:5" ht="16.2" x14ac:dyDescent="0.35">
      <c r="B11" s="38" t="s">
        <v>94</v>
      </c>
      <c r="C11" s="10">
        <v>500</v>
      </c>
      <c r="D11" t="s">
        <v>50</v>
      </c>
    </row>
    <row r="12" spans="1:5" ht="16.2" x14ac:dyDescent="0.35">
      <c r="B12" s="38" t="s">
        <v>92</v>
      </c>
      <c r="C12" s="10">
        <v>5</v>
      </c>
      <c r="D12" t="s">
        <v>51</v>
      </c>
    </row>
    <row r="13" spans="1:5" x14ac:dyDescent="0.3">
      <c r="B13" s="9"/>
      <c r="C13" s="10"/>
    </row>
    <row r="14" spans="1:5" x14ac:dyDescent="0.3">
      <c r="B14" s="18" t="s">
        <v>64</v>
      </c>
      <c r="C14" s="18"/>
      <c r="D14" s="18"/>
    </row>
    <row r="15" spans="1:5" x14ac:dyDescent="0.3">
      <c r="B15" s="19"/>
      <c r="C15" s="20">
        <f>C3/C8</f>
        <v>3.3280000000000003</v>
      </c>
      <c r="D15" s="21" t="s">
        <v>61</v>
      </c>
      <c r="E15" s="2"/>
    </row>
    <row r="16" spans="1:5" x14ac:dyDescent="0.3">
      <c r="B16" s="19"/>
      <c r="C16" s="22">
        <f>C8/C3</f>
        <v>0.30048076923076922</v>
      </c>
      <c r="D16" s="21" t="s">
        <v>62</v>
      </c>
      <c r="E16" s="2"/>
    </row>
    <row r="17" spans="1:6" x14ac:dyDescent="0.3">
      <c r="B17" s="19"/>
      <c r="C17" s="22">
        <f>1-C16</f>
        <v>0.69951923076923084</v>
      </c>
      <c r="D17" s="21" t="s">
        <v>63</v>
      </c>
      <c r="E17" s="2"/>
    </row>
    <row r="18" spans="1:6" x14ac:dyDescent="0.3">
      <c r="F18" s="2">
        <f>C3/(C3-C8)</f>
        <v>1.4295532646048108</v>
      </c>
    </row>
    <row r="19" spans="1:6" x14ac:dyDescent="0.3">
      <c r="A19" t="s">
        <v>19</v>
      </c>
      <c r="B19" s="38" t="s">
        <v>69</v>
      </c>
      <c r="C19" s="4">
        <f>SQRT(2*C4*C11/C12*C3/(C3-C8))</f>
        <v>1195.6392702670864</v>
      </c>
      <c r="D19" t="s">
        <v>3</v>
      </c>
    </row>
    <row r="20" spans="1:6" ht="16.2" x14ac:dyDescent="0.35">
      <c r="B20" s="38" t="s">
        <v>86</v>
      </c>
      <c r="C20" s="23">
        <f>C19*(1-C8/C3)</f>
        <v>836.37266261471677</v>
      </c>
      <c r="D20" s="21" t="s">
        <v>4</v>
      </c>
    </row>
    <row r="21" spans="1:6" ht="16.2" x14ac:dyDescent="0.35">
      <c r="B21" s="38" t="s">
        <v>95</v>
      </c>
      <c r="C21" s="23">
        <f>C20/2</f>
        <v>418.18633130735839</v>
      </c>
      <c r="D21" s="21" t="s">
        <v>5</v>
      </c>
    </row>
    <row r="22" spans="1:6" x14ac:dyDescent="0.3">
      <c r="B22" s="38"/>
    </row>
    <row r="23" spans="1:6" x14ac:dyDescent="0.3">
      <c r="A23" t="s">
        <v>21</v>
      </c>
      <c r="B23" s="38" t="s">
        <v>70</v>
      </c>
      <c r="C23" s="1">
        <f>C4/C19</f>
        <v>4.1818633130735838</v>
      </c>
      <c r="D23" t="s">
        <v>7</v>
      </c>
    </row>
    <row r="24" spans="1:6" ht="16.2" x14ac:dyDescent="0.35">
      <c r="B24" s="38" t="s">
        <v>87</v>
      </c>
      <c r="C24" s="2">
        <f>C23*C11</f>
        <v>2090.9316565367917</v>
      </c>
      <c r="D24" t="s">
        <v>6</v>
      </c>
    </row>
    <row r="25" spans="1:6" ht="16.2" x14ac:dyDescent="0.35">
      <c r="B25" s="38" t="s">
        <v>88</v>
      </c>
      <c r="C25" s="2">
        <f>C21*C12</f>
        <v>2090.9316565367917</v>
      </c>
      <c r="D25" t="s">
        <v>10</v>
      </c>
    </row>
    <row r="26" spans="1:6" ht="16.2" x14ac:dyDescent="0.35">
      <c r="A26" t="s">
        <v>20</v>
      </c>
      <c r="B26" s="38" t="s">
        <v>89</v>
      </c>
      <c r="C26" s="2">
        <f>C24+C25</f>
        <v>4181.8633130735834</v>
      </c>
      <c r="D26" t="s">
        <v>11</v>
      </c>
    </row>
    <row r="27" spans="1:6" x14ac:dyDescent="0.3">
      <c r="B27" s="38"/>
    </row>
    <row r="28" spans="1:6" x14ac:dyDescent="0.3">
      <c r="A28" t="s">
        <v>22</v>
      </c>
      <c r="B28" s="38" t="s">
        <v>71</v>
      </c>
      <c r="C28" s="2">
        <f>C7/C23</f>
        <v>62.173242053888494</v>
      </c>
      <c r="D28" t="s">
        <v>8</v>
      </c>
      <c r="E28" s="2">
        <f>C6/C23</f>
        <v>12.434648410777699</v>
      </c>
      <c r="F28" t="s">
        <v>65</v>
      </c>
    </row>
    <row r="29" spans="1:6" x14ac:dyDescent="0.3">
      <c r="A29" t="s">
        <v>23</v>
      </c>
      <c r="B29" s="38" t="s">
        <v>72</v>
      </c>
      <c r="C29" s="1">
        <f>C19/C3</f>
        <v>18.681863597923225</v>
      </c>
      <c r="D2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4.4" x14ac:dyDescent="0.3"/>
  <cols>
    <col min="4" max="4" width="28.6640625" bestFit="1" customWidth="1"/>
  </cols>
  <sheetData>
    <row r="1" spans="1:4" ht="20.399999999999999" x14ac:dyDescent="0.45">
      <c r="A1" s="47" t="str">
        <f ca="1">RIGHT(CELL("filename",A1),LEN(CELL("filename",A1))-FIND("]",CELL("filename",A1),1))</f>
        <v>C16-12</v>
      </c>
    </row>
    <row r="3" spans="1:4" x14ac:dyDescent="0.3">
      <c r="B3" t="s">
        <v>68</v>
      </c>
      <c r="C3" t="s">
        <v>66</v>
      </c>
      <c r="D3" t="s">
        <v>67</v>
      </c>
    </row>
    <row r="4" spans="1:4" x14ac:dyDescent="0.3">
      <c r="B4" s="38" t="s">
        <v>77</v>
      </c>
      <c r="C4">
        <v>12</v>
      </c>
      <c r="D4" t="s">
        <v>12</v>
      </c>
    </row>
    <row r="5" spans="1:4" ht="16.2" x14ac:dyDescent="0.35">
      <c r="B5" s="38" t="s">
        <v>90</v>
      </c>
      <c r="C5">
        <v>5</v>
      </c>
      <c r="D5" t="s">
        <v>13</v>
      </c>
    </row>
    <row r="6" spans="1:4" x14ac:dyDescent="0.3">
      <c r="B6" s="38" t="s">
        <v>49</v>
      </c>
      <c r="C6">
        <f>C4*C5</f>
        <v>60</v>
      </c>
      <c r="D6" t="s">
        <v>14</v>
      </c>
    </row>
    <row r="7" spans="1:4" x14ac:dyDescent="0.3">
      <c r="B7" s="38" t="s">
        <v>73</v>
      </c>
      <c r="C7">
        <v>360</v>
      </c>
      <c r="D7" t="s">
        <v>15</v>
      </c>
    </row>
    <row r="8" spans="1:4" x14ac:dyDescent="0.3">
      <c r="B8" s="38" t="s">
        <v>47</v>
      </c>
      <c r="C8">
        <f>C6*C7</f>
        <v>21600</v>
      </c>
      <c r="D8" t="s">
        <v>0</v>
      </c>
    </row>
    <row r="9" spans="1:4" ht="16.2" x14ac:dyDescent="0.35">
      <c r="B9" s="38" t="s">
        <v>91</v>
      </c>
      <c r="C9">
        <v>80</v>
      </c>
      <c r="D9" t="s">
        <v>16</v>
      </c>
    </row>
    <row r="10" spans="1:4" x14ac:dyDescent="0.3">
      <c r="B10" s="38" t="s">
        <v>74</v>
      </c>
      <c r="C10">
        <v>12</v>
      </c>
      <c r="D10" t="s">
        <v>17</v>
      </c>
    </row>
    <row r="11" spans="1:4" ht="16.2" x14ac:dyDescent="0.35">
      <c r="B11" s="38" t="s">
        <v>92</v>
      </c>
      <c r="C11">
        <f>0.2*C10</f>
        <v>2.4000000000000004</v>
      </c>
      <c r="D11" t="s">
        <v>18</v>
      </c>
    </row>
    <row r="12" spans="1:4" x14ac:dyDescent="0.3">
      <c r="B12" s="45"/>
    </row>
    <row r="13" spans="1:4" x14ac:dyDescent="0.3">
      <c r="A13" t="s">
        <v>19</v>
      </c>
      <c r="B13" s="38" t="s">
        <v>69</v>
      </c>
      <c r="C13">
        <f>SQRT(2*C8*C9/C11)</f>
        <v>1200</v>
      </c>
      <c r="D13" t="s">
        <v>3</v>
      </c>
    </row>
    <row r="14" spans="1:4" x14ac:dyDescent="0.3">
      <c r="B14" s="38" t="s">
        <v>70</v>
      </c>
      <c r="C14">
        <f>C8/C13</f>
        <v>18</v>
      </c>
      <c r="D14" t="s">
        <v>25</v>
      </c>
    </row>
    <row r="15" spans="1:4" x14ac:dyDescent="0.3">
      <c r="B15" s="45"/>
    </row>
    <row r="16" spans="1:4" ht="16.2" x14ac:dyDescent="0.35">
      <c r="B16" s="38" t="s">
        <v>87</v>
      </c>
      <c r="C16">
        <f>C14*C9</f>
        <v>1440</v>
      </c>
      <c r="D16" t="s">
        <v>26</v>
      </c>
    </row>
    <row r="17" spans="1:4" ht="16.2" x14ac:dyDescent="0.35">
      <c r="B17" s="38" t="s">
        <v>88</v>
      </c>
      <c r="C17">
        <f>C16</f>
        <v>1440</v>
      </c>
      <c r="D17" t="s">
        <v>27</v>
      </c>
    </row>
    <row r="18" spans="1:4" ht="16.2" x14ac:dyDescent="0.35">
      <c r="A18" t="s">
        <v>20</v>
      </c>
      <c r="B18" s="38" t="s">
        <v>89</v>
      </c>
      <c r="C18">
        <f>C16+C17</f>
        <v>2880</v>
      </c>
      <c r="D18" t="s">
        <v>11</v>
      </c>
    </row>
    <row r="19" spans="1:4" x14ac:dyDescent="0.3">
      <c r="B19" s="45"/>
    </row>
    <row r="20" spans="1:4" x14ac:dyDescent="0.3">
      <c r="A20" t="s">
        <v>21</v>
      </c>
      <c r="B20" s="38" t="s">
        <v>75</v>
      </c>
      <c r="C20">
        <v>5</v>
      </c>
      <c r="D20" t="s">
        <v>28</v>
      </c>
    </row>
    <row r="21" spans="1:4" x14ac:dyDescent="0.3">
      <c r="B21" s="38" t="s">
        <v>76</v>
      </c>
      <c r="C21">
        <f>C20*C6</f>
        <v>300</v>
      </c>
      <c r="D21" t="s">
        <v>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4.4" x14ac:dyDescent="0.3"/>
  <cols>
    <col min="1" max="1" width="9.33203125" bestFit="1" customWidth="1"/>
    <col min="2" max="2" width="10.33203125" bestFit="1" customWidth="1"/>
    <col min="3" max="3" width="19.44140625" bestFit="1" customWidth="1"/>
    <col min="4" max="4" width="4" customWidth="1"/>
    <col min="6" max="6" width="10.33203125" bestFit="1" customWidth="1"/>
    <col min="7" max="7" width="19.44140625" bestFit="1" customWidth="1"/>
  </cols>
  <sheetData>
    <row r="1" spans="1:7" ht="20.399999999999999" x14ac:dyDescent="0.45">
      <c r="A1" s="47" t="str">
        <f ca="1">RIGHT(CELL("filename",A1),LEN(CELL("filename",A1))-FIND("]",CELL("filename",A1),1))</f>
        <v>C16-22</v>
      </c>
    </row>
    <row r="3" spans="1:7" ht="15" thickBot="1" x14ac:dyDescent="0.35">
      <c r="A3" s="25" t="s">
        <v>68</v>
      </c>
      <c r="B3" s="26" t="s">
        <v>66</v>
      </c>
      <c r="C3" s="27" t="s">
        <v>67</v>
      </c>
      <c r="E3" s="25" t="s">
        <v>68</v>
      </c>
      <c r="F3" s="26" t="s">
        <v>66</v>
      </c>
      <c r="G3" s="27" t="s">
        <v>67</v>
      </c>
    </row>
    <row r="4" spans="1:7" ht="15" thickTop="1" x14ac:dyDescent="0.3">
      <c r="A4" s="42" t="s">
        <v>78</v>
      </c>
      <c r="B4" s="4">
        <v>270000</v>
      </c>
      <c r="C4" t="s">
        <v>0</v>
      </c>
      <c r="E4" s="43" t="s">
        <v>78</v>
      </c>
      <c r="F4" s="30">
        <v>270000</v>
      </c>
      <c r="G4" s="28" t="s">
        <v>0</v>
      </c>
    </row>
    <row r="5" spans="1:7" x14ac:dyDescent="0.3">
      <c r="A5" s="42" t="s">
        <v>46</v>
      </c>
      <c r="B5" s="4">
        <v>305000</v>
      </c>
      <c r="C5" t="s">
        <v>30</v>
      </c>
      <c r="E5" s="44" t="s">
        <v>46</v>
      </c>
      <c r="F5" s="31">
        <v>360000</v>
      </c>
      <c r="G5" s="29" t="s">
        <v>30</v>
      </c>
    </row>
    <row r="6" spans="1:7" ht="16.2" x14ac:dyDescent="0.35">
      <c r="A6" s="38" t="s">
        <v>84</v>
      </c>
      <c r="B6" s="1">
        <v>620</v>
      </c>
      <c r="C6" t="s">
        <v>16</v>
      </c>
      <c r="E6" s="39" t="s">
        <v>84</v>
      </c>
      <c r="F6" s="32">
        <v>620</v>
      </c>
      <c r="G6" s="28" t="s">
        <v>16</v>
      </c>
    </row>
    <row r="7" spans="1:7" ht="16.2" x14ac:dyDescent="0.35">
      <c r="A7" s="40" t="s">
        <v>85</v>
      </c>
      <c r="B7" s="1">
        <v>0.12</v>
      </c>
      <c r="C7" t="s">
        <v>31</v>
      </c>
      <c r="E7" s="40" t="s">
        <v>85</v>
      </c>
      <c r="F7" s="33">
        <v>0.12</v>
      </c>
      <c r="G7" s="29" t="s">
        <v>31</v>
      </c>
    </row>
    <row r="8" spans="1:7" x14ac:dyDescent="0.3">
      <c r="A8" s="42"/>
      <c r="B8" s="1"/>
      <c r="E8" s="43"/>
      <c r="F8" s="32"/>
      <c r="G8" s="28"/>
    </row>
    <row r="9" spans="1:7" x14ac:dyDescent="0.3">
      <c r="A9" s="42" t="s">
        <v>69</v>
      </c>
      <c r="B9" s="3">
        <f>SQRT(2*B4*B6/B7*B5/(B5-B4))</f>
        <v>155925.80653264918</v>
      </c>
      <c r="C9" t="s">
        <v>3</v>
      </c>
      <c r="E9" s="44" t="s">
        <v>69</v>
      </c>
      <c r="F9" s="34">
        <f>SQRT(2*F4*F6/F7*F5/(F5-F4))</f>
        <v>105640.90116995406</v>
      </c>
      <c r="G9" s="29" t="s">
        <v>3</v>
      </c>
    </row>
    <row r="10" spans="1:7" ht="16.2" x14ac:dyDescent="0.35">
      <c r="A10" s="38" t="s">
        <v>86</v>
      </c>
      <c r="B10" s="3">
        <f>B9*(1-B4/B5)</f>
        <v>17893.125339812203</v>
      </c>
      <c r="C10" t="s">
        <v>4</v>
      </c>
      <c r="E10" s="39" t="s">
        <v>86</v>
      </c>
      <c r="F10" s="35">
        <f>F9*(1-F4/F5)</f>
        <v>26410.225292488514</v>
      </c>
      <c r="G10" s="28" t="s">
        <v>4</v>
      </c>
    </row>
    <row r="11" spans="1:7" x14ac:dyDescent="0.3">
      <c r="A11" s="38"/>
      <c r="B11" s="3"/>
      <c r="E11" s="40"/>
      <c r="F11" s="34"/>
      <c r="G11" s="29"/>
    </row>
    <row r="12" spans="1:7" x14ac:dyDescent="0.3">
      <c r="A12" s="38" t="s">
        <v>70</v>
      </c>
      <c r="B12" s="5">
        <f>B4/B9</f>
        <v>1.7315927748205358</v>
      </c>
      <c r="C12" t="s">
        <v>24</v>
      </c>
      <c r="E12" s="39" t="s">
        <v>70</v>
      </c>
      <c r="F12" s="32">
        <f>F4/F9</f>
        <v>2.5558282541117916</v>
      </c>
      <c r="G12" s="28" t="s">
        <v>24</v>
      </c>
    </row>
    <row r="13" spans="1:7" x14ac:dyDescent="0.3">
      <c r="A13" s="38"/>
      <c r="B13" s="3"/>
      <c r="E13" s="40"/>
      <c r="F13" s="34"/>
      <c r="G13" s="29"/>
    </row>
    <row r="14" spans="1:7" ht="16.2" x14ac:dyDescent="0.35">
      <c r="A14" s="38" t="s">
        <v>87</v>
      </c>
      <c r="B14" s="5">
        <f>B10/2*B7</f>
        <v>1073.5875203887322</v>
      </c>
      <c r="C14" t="s">
        <v>18</v>
      </c>
      <c r="E14" s="39" t="s">
        <v>87</v>
      </c>
      <c r="F14" s="32">
        <f>F10/2*F7</f>
        <v>1584.6135175493107</v>
      </c>
      <c r="G14" s="28" t="s">
        <v>18</v>
      </c>
    </row>
    <row r="15" spans="1:7" ht="16.2" x14ac:dyDescent="0.35">
      <c r="A15" s="38" t="s">
        <v>88</v>
      </c>
      <c r="B15" s="5">
        <f>B12*B6</f>
        <v>1073.5875203887322</v>
      </c>
      <c r="C15" t="s">
        <v>16</v>
      </c>
      <c r="E15" s="40" t="s">
        <v>88</v>
      </c>
      <c r="F15" s="33">
        <f>F12*F6</f>
        <v>1584.6135175493107</v>
      </c>
      <c r="G15" s="29" t="s">
        <v>16</v>
      </c>
    </row>
    <row r="16" spans="1:7" ht="16.2" x14ac:dyDescent="0.35">
      <c r="A16" s="38" t="s">
        <v>89</v>
      </c>
      <c r="B16" s="8">
        <f>B14+B15</f>
        <v>2147.1750407774643</v>
      </c>
      <c r="C16" t="s">
        <v>11</v>
      </c>
      <c r="E16" s="41" t="s">
        <v>89</v>
      </c>
      <c r="F16" s="36">
        <f>F14+F15</f>
        <v>3169.2270350986214</v>
      </c>
      <c r="G16" s="37" t="s">
        <v>11</v>
      </c>
    </row>
    <row r="17" spans="1:1" x14ac:dyDescent="0.3">
      <c r="A17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5" sqref="C15"/>
    </sheetView>
  </sheetViews>
  <sheetFormatPr defaultRowHeight="14.4" x14ac:dyDescent="0.3"/>
  <cols>
    <col min="1" max="1" width="4.88671875" customWidth="1"/>
    <col min="2" max="2" width="7.109375" bestFit="1" customWidth="1"/>
    <col min="3" max="3" width="7.77734375" bestFit="1" customWidth="1"/>
    <col min="4" max="4" width="76.44140625" customWidth="1"/>
  </cols>
  <sheetData>
    <row r="1" spans="1:4" ht="20.399999999999999" x14ac:dyDescent="0.45">
      <c r="A1" s="47" t="str">
        <f ca="1">RIGHT(CELL("filename",A1),LEN(CELL("filename",A1))-FIND("]",CELL("filename",A1),1))</f>
        <v>C16-36</v>
      </c>
    </row>
    <row r="2" spans="1:4" ht="20.399999999999999" x14ac:dyDescent="0.45">
      <c r="A2" s="47"/>
    </row>
    <row r="3" spans="1:4" ht="15" thickBot="1" x14ac:dyDescent="0.35">
      <c r="B3" s="48" t="s">
        <v>68</v>
      </c>
      <c r="C3" s="49" t="s">
        <v>66</v>
      </c>
      <c r="D3" s="49" t="s">
        <v>67</v>
      </c>
    </row>
    <row r="4" spans="1:4" ht="15" thickTop="1" x14ac:dyDescent="0.3">
      <c r="B4" s="50" t="s">
        <v>49</v>
      </c>
      <c r="C4" s="51">
        <v>8000</v>
      </c>
      <c r="D4" s="51" t="s">
        <v>2</v>
      </c>
    </row>
    <row r="5" spans="1:4" x14ac:dyDescent="0.3">
      <c r="B5" s="52" t="s">
        <v>75</v>
      </c>
      <c r="C5" s="24">
        <v>7</v>
      </c>
      <c r="D5" s="24" t="s">
        <v>32</v>
      </c>
    </row>
    <row r="6" spans="1:4" ht="16.2" x14ac:dyDescent="0.35">
      <c r="B6" s="53" t="s">
        <v>82</v>
      </c>
      <c r="C6" s="37">
        <v>1.6</v>
      </c>
      <c r="D6" s="37" t="s">
        <v>33</v>
      </c>
    </row>
    <row r="7" spans="1:4" x14ac:dyDescent="0.3">
      <c r="B7" s="52" t="s">
        <v>79</v>
      </c>
      <c r="C7" s="54">
        <v>0.02</v>
      </c>
      <c r="D7" s="24" t="s">
        <v>36</v>
      </c>
    </row>
    <row r="8" spans="1:4" x14ac:dyDescent="0.3">
      <c r="B8" s="53" t="s">
        <v>46</v>
      </c>
      <c r="C8" s="55">
        <v>0.98</v>
      </c>
      <c r="D8" s="37" t="s">
        <v>37</v>
      </c>
    </row>
    <row r="9" spans="1:4" x14ac:dyDescent="0.3">
      <c r="B9" s="52" t="s">
        <v>80</v>
      </c>
      <c r="C9" s="56">
        <f>NORMSINV(C8)</f>
        <v>2.0537489106318221</v>
      </c>
      <c r="D9" s="24" t="s">
        <v>34</v>
      </c>
    </row>
    <row r="10" spans="1:4" x14ac:dyDescent="0.3">
      <c r="B10" s="53" t="s">
        <v>81</v>
      </c>
      <c r="C10" s="57">
        <f>C9*C6+C5</f>
        <v>10.285998257010915</v>
      </c>
      <c r="D10" s="37" t="str">
        <f>"lead time is with "&amp;TEXT(C8,"0%")&amp;" probability less than that"</f>
        <v>lead time is with 98% probability less than that</v>
      </c>
    </row>
    <row r="11" spans="1:4" x14ac:dyDescent="0.3">
      <c r="B11" s="52" t="s">
        <v>81</v>
      </c>
      <c r="C11" s="56">
        <f>NORMINV(C8,C5,C6)</f>
        <v>10.285998257010915</v>
      </c>
      <c r="D11" s="24" t="s">
        <v>35</v>
      </c>
    </row>
    <row r="12" spans="1:4" x14ac:dyDescent="0.3">
      <c r="B12" s="53" t="s">
        <v>76</v>
      </c>
      <c r="C12" s="58">
        <f>C4*C11</f>
        <v>82287.98605608732</v>
      </c>
      <c r="D12" s="3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30" sqref="C30"/>
    </sheetView>
  </sheetViews>
  <sheetFormatPr defaultRowHeight="14.4" x14ac:dyDescent="0.3"/>
  <cols>
    <col min="1" max="1" width="9" customWidth="1"/>
    <col min="2" max="2" width="7.44140625" customWidth="1"/>
    <col min="3" max="3" width="26.77734375" bestFit="1" customWidth="1"/>
  </cols>
  <sheetData>
    <row r="1" spans="1:3" ht="20.399999999999999" x14ac:dyDescent="0.45">
      <c r="A1" s="47" t="str">
        <f ca="1">RIGHT(CELL("filename",A1),LEN(CELL("filename",A1))-FIND("]",CELL("filename",A1),1))</f>
        <v>C16-40</v>
      </c>
    </row>
    <row r="3" spans="1:3" ht="15" thickBot="1" x14ac:dyDescent="0.35">
      <c r="A3" s="25" t="s">
        <v>68</v>
      </c>
      <c r="B3" s="26" t="s">
        <v>66</v>
      </c>
      <c r="C3" s="27" t="s">
        <v>67</v>
      </c>
    </row>
    <row r="4" spans="1:3" ht="15" thickTop="1" x14ac:dyDescent="0.3">
      <c r="A4" s="38" t="s">
        <v>75</v>
      </c>
      <c r="B4">
        <v>25</v>
      </c>
      <c r="C4" t="s">
        <v>39</v>
      </c>
    </row>
    <row r="5" spans="1:3" ht="16.2" x14ac:dyDescent="0.35">
      <c r="A5" s="38" t="s">
        <v>82</v>
      </c>
      <c r="B5">
        <v>10</v>
      </c>
      <c r="C5" t="s">
        <v>33</v>
      </c>
    </row>
    <row r="6" spans="1:3" x14ac:dyDescent="0.3">
      <c r="A6" s="38" t="s">
        <v>47</v>
      </c>
      <c r="B6">
        <v>2.5</v>
      </c>
      <c r="C6" t="s">
        <v>40</v>
      </c>
    </row>
    <row r="7" spans="1:3" ht="16.2" x14ac:dyDescent="0.35">
      <c r="A7" s="38" t="s">
        <v>83</v>
      </c>
      <c r="B7">
        <v>1.2</v>
      </c>
      <c r="C7" t="s">
        <v>41</v>
      </c>
    </row>
    <row r="8" spans="1:3" x14ac:dyDescent="0.3">
      <c r="A8" s="38" t="s">
        <v>46</v>
      </c>
      <c r="B8" s="6">
        <v>0.9</v>
      </c>
      <c r="C8" t="s">
        <v>42</v>
      </c>
    </row>
    <row r="9" spans="1:3" x14ac:dyDescent="0.3">
      <c r="A9" s="38"/>
    </row>
    <row r="10" spans="1:3" x14ac:dyDescent="0.3">
      <c r="A10" s="38" t="s">
        <v>80</v>
      </c>
      <c r="B10" s="7">
        <f>NORMSINV(B8)</f>
        <v>1.2815515655446006</v>
      </c>
      <c r="C10" t="s">
        <v>43</v>
      </c>
    </row>
    <row r="11" spans="1:3" x14ac:dyDescent="0.3">
      <c r="A11" s="38" t="s">
        <v>81</v>
      </c>
      <c r="B11" s="2">
        <f>B10*SQRT(B7*B7*B4+B5*B5*B6*B6)</f>
        <v>32.948588564823666</v>
      </c>
      <c r="C11" t="s">
        <v>44</v>
      </c>
    </row>
    <row r="12" spans="1:3" x14ac:dyDescent="0.3">
      <c r="A12" s="38" t="s">
        <v>76</v>
      </c>
      <c r="B12" s="2">
        <f>B4*B6+B11</f>
        <v>95.448588564823666</v>
      </c>
      <c r="C12" t="s">
        <v>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C16-6</vt:lpstr>
      <vt:lpstr>C16-12</vt:lpstr>
      <vt:lpstr>C16-22</vt:lpstr>
      <vt:lpstr>C16-36</vt:lpstr>
      <vt:lpstr>C16-40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Garn W  Dr (Surrey Business Schl)</cp:lastModifiedBy>
  <dcterms:created xsi:type="dcterms:W3CDTF">2010-12-13T13:35:40Z</dcterms:created>
  <dcterms:modified xsi:type="dcterms:W3CDTF">2015-12-18T12:37:07Z</dcterms:modified>
</cp:coreProperties>
</file>