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m.surrey.ac.uk\Store\Personal\Academic\msx1wg\IMS2014-lab\"/>
    </mc:Choice>
  </mc:AlternateContent>
  <bookViews>
    <workbookView xWindow="0" yWindow="0" windowWidth="15360" windowHeight="7752" activeTab="1"/>
  </bookViews>
  <sheets>
    <sheet name="Shortest Path" sheetId="1" r:id="rId1"/>
    <sheet name="Max Flow" sheetId="2" r:id="rId2"/>
  </sheets>
  <definedNames>
    <definedName name="solver_adj" localSheetId="1" hidden="1">'Max Flow'!$E$4:$E$12</definedName>
    <definedName name="solver_adj" localSheetId="0" hidden="1">'Shortest Path'!$E$5:$E$16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1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'Max Flow'!$E$4:$E$12</definedName>
    <definedName name="solver_lhs1" localSheetId="0" hidden="1">'Shortest Path'!$E$5:$E$16</definedName>
    <definedName name="solver_lhs2" localSheetId="1" hidden="1">'Max Flow'!$E$4:$E$12</definedName>
    <definedName name="solver_lhs2" localSheetId="0" hidden="1">'Shortest Path'!$I$7:$I$13</definedName>
    <definedName name="solver_lhs3" localSheetId="1" hidden="1">'Max Flow'!$E$4:$E$12</definedName>
    <definedName name="solver_lhs4" localSheetId="1" hidden="1">'Max Flow'!$I$4:$I$9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4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'Max Flow'!$D$13</definedName>
    <definedName name="solver_opt" localSheetId="0" hidden="1">'Shortest Path'!$F$3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1</definedName>
    <definedName name="solver_rel1" localSheetId="1" hidden="1">1</definedName>
    <definedName name="solver_rel1" localSheetId="0" hidden="1">5</definedName>
    <definedName name="solver_rel2" localSheetId="1" hidden="1">4</definedName>
    <definedName name="solver_rel2" localSheetId="0" hidden="1">2</definedName>
    <definedName name="solver_rel3" localSheetId="1" hidden="1">3</definedName>
    <definedName name="solver_rel4" localSheetId="1" hidden="1">2</definedName>
    <definedName name="solver_rhs1" localSheetId="1" hidden="1">'Max Flow'!$D$4:$D$12</definedName>
    <definedName name="solver_rhs1" localSheetId="0" hidden="1">binary</definedName>
    <definedName name="solver_rhs2" localSheetId="1" hidden="1">integer</definedName>
    <definedName name="solver_rhs2" localSheetId="0" hidden="1">'Shortest Path'!$J$7:$J$13</definedName>
    <definedName name="solver_rhs3" localSheetId="1" hidden="1">0</definedName>
    <definedName name="solver_rhs4" localSheetId="1" hidden="1">'Max Flow'!$J$4:$J$9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1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2" l="1"/>
  <c r="R10" i="2"/>
  <c r="R9" i="2" a="1"/>
  <c r="R9" i="2" s="1"/>
  <c r="R8" i="2" a="1"/>
  <c r="R8" i="2" s="1"/>
  <c r="R7" i="2" a="1"/>
  <c r="R7" i="2" s="1"/>
  <c r="R6" i="2" a="1"/>
  <c r="R6" i="2"/>
  <c r="R5" i="2"/>
  <c r="R4" i="2"/>
  <c r="I9" i="2"/>
  <c r="D13" i="2" s="1"/>
  <c r="I4" i="2" s="1"/>
  <c r="J4" i="2"/>
  <c r="J6" i="2"/>
  <c r="J7" i="2"/>
  <c r="J8" i="2"/>
  <c r="I6" i="2"/>
  <c r="I7" i="2"/>
  <c r="I8" i="2"/>
  <c r="J5" i="2"/>
  <c r="I5" i="2"/>
  <c r="E2" i="2"/>
  <c r="D2" i="2"/>
  <c r="C2" i="2"/>
  <c r="B2" i="2"/>
  <c r="J9" i="2" l="1"/>
  <c r="I8" i="1"/>
  <c r="F5" i="1"/>
  <c r="F6" i="1"/>
  <c r="F7" i="1"/>
  <c r="F8" i="1"/>
  <c r="F9" i="1"/>
  <c r="F10" i="1"/>
  <c r="F11" i="1"/>
  <c r="F12" i="1"/>
  <c r="F13" i="1"/>
  <c r="F14" i="1"/>
  <c r="F15" i="1"/>
  <c r="F16" i="1"/>
  <c r="J7" i="1"/>
  <c r="K7" i="1" s="1"/>
  <c r="I13" i="1"/>
  <c r="K13" i="1" s="1"/>
  <c r="J9" i="1"/>
  <c r="J10" i="1"/>
  <c r="J11" i="1"/>
  <c r="J12" i="1"/>
  <c r="J8" i="1"/>
  <c r="I9" i="1"/>
  <c r="I10" i="1"/>
  <c r="I11" i="1"/>
  <c r="K11" i="1" s="1"/>
  <c r="I12" i="1"/>
  <c r="E3" i="1"/>
  <c r="B3" i="1"/>
  <c r="H3" i="1"/>
  <c r="H2" i="1"/>
  <c r="C3" i="1"/>
  <c r="D3" i="1"/>
  <c r="K9" i="1" l="1"/>
  <c r="K12" i="1"/>
  <c r="F3" i="1"/>
  <c r="K10" i="1"/>
  <c r="K8" i="1"/>
</calcChain>
</file>

<file path=xl/comments1.xml><?xml version="1.0" encoding="utf-8"?>
<comments xmlns="http://schemas.openxmlformats.org/spreadsheetml/2006/main">
  <authors>
    <author>Garn W  Dr (Surrey Business Schl)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>Time to travel from Los Angeles to St. Louis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>force to one</t>
        </r>
      </text>
    </comment>
  </commentList>
</comments>
</file>

<file path=xl/sharedStrings.xml><?xml version="1.0" encoding="utf-8"?>
<sst xmlns="http://schemas.openxmlformats.org/spreadsheetml/2006/main" count="36" uniqueCount="26">
  <si>
    <t>flow</t>
  </si>
  <si>
    <t>from</t>
  </si>
  <si>
    <t>to</t>
  </si>
  <si>
    <t>min</t>
  </si>
  <si>
    <t>max</t>
  </si>
  <si>
    <t>use</t>
  </si>
  <si>
    <t>#nodes</t>
  </si>
  <si>
    <t>total flow</t>
  </si>
  <si>
    <t>Arcs</t>
  </si>
  <si>
    <t>#arcs</t>
  </si>
  <si>
    <t>source constraint</t>
  </si>
  <si>
    <t>out</t>
  </si>
  <si>
    <t>destination constraint</t>
  </si>
  <si>
    <t>balance constraints</t>
  </si>
  <si>
    <t>node</t>
  </si>
  <si>
    <t>in</t>
  </si>
  <si>
    <t>constraints</t>
  </si>
  <si>
    <t>objective</t>
  </si>
  <si>
    <t>used flow</t>
  </si>
  <si>
    <t>fulfilled</t>
  </si>
  <si>
    <t>Shortest Path</t>
  </si>
  <si>
    <t>units</t>
  </si>
  <si>
    <t>#edges</t>
  </si>
  <si>
    <t>sum</t>
  </si>
  <si>
    <t>quantity</t>
  </si>
  <si>
    <t>Balance constraints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</si>
</sst>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2" fillId="2" borderId="0" xfId="0" applyFont="1" applyFill="1" applyBorder="1"/>
    <xf numFmtId="164" fontId="0" fillId="0" borderId="0" xfId="1" applyNumberFormat="1" applyFont="1" applyFill="1" applyBorder="1"/>
    <xf numFmtId="0" fontId="0" fillId="4" borderId="0" xfId="0" applyFill="1"/>
    <xf numFmtId="0" fontId="2" fillId="2" borderId="3" xfId="0" applyFont="1" applyFill="1" applyBorder="1"/>
    <xf numFmtId="0" fontId="0" fillId="3" borderId="4" xfId="0" applyFont="1" applyFill="1" applyBorder="1"/>
    <xf numFmtId="0" fontId="0" fillId="3" borderId="6" xfId="0" applyFont="1" applyFill="1" applyBorder="1"/>
    <xf numFmtId="0" fontId="5" fillId="0" borderId="0" xfId="0" applyFont="1"/>
    <xf numFmtId="0" fontId="4" fillId="0" borderId="0" xfId="0" applyFont="1"/>
    <xf numFmtId="0" fontId="0" fillId="5" borderId="0" xfId="0" applyFill="1"/>
    <xf numFmtId="0" fontId="0" fillId="3" borderId="7" xfId="0" applyFont="1" applyFill="1" applyBorder="1"/>
    <xf numFmtId="0" fontId="0" fillId="0" borderId="7" xfId="0" applyFont="1" applyBorder="1"/>
    <xf numFmtId="0" fontId="2" fillId="2" borderId="5" xfId="0" applyFont="1" applyFill="1" applyBorder="1"/>
    <xf numFmtId="0" fontId="0" fillId="6" borderId="0" xfId="0" applyFill="1"/>
  </cellXfs>
  <cellStyles count="2">
    <cellStyle name="Comma" xfId="1" builtinId="3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</dxf>
    <dxf>
      <border outline="0">
        <top style="thin">
          <color theme="9" tint="0.39997558519241921"/>
        </top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border outline="0">
        <left style="thin">
          <color theme="9" tint="0.39997558519241921"/>
        </left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border diagonalUp="0" diagonalDown="0" outline="0">
        <left style="thin">
          <color theme="9" tint="0.39997558519241921"/>
        </left>
        <right style="thin">
          <color theme="9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</xdr:colOff>
      <xdr:row>13</xdr:row>
      <xdr:rowOff>76828</xdr:rowOff>
    </xdr:from>
    <xdr:to>
      <xdr:col>12</xdr:col>
      <xdr:colOff>520717</xdr:colOff>
      <xdr:row>19</xdr:row>
      <xdr:rowOff>9525</xdr:rowOff>
    </xdr:to>
    <xdr:grpSp>
      <xdr:nvGrpSpPr>
        <xdr:cNvPr id="2" name="Group 1"/>
        <xdr:cNvGrpSpPr/>
      </xdr:nvGrpSpPr>
      <xdr:grpSpPr>
        <a:xfrm>
          <a:off x="3357562" y="2515228"/>
          <a:ext cx="2997218" cy="1018547"/>
          <a:chOff x="3119437" y="424490"/>
          <a:chExt cx="2778143" cy="1018547"/>
        </a:xfrm>
      </xdr:grpSpPr>
      <xdr:pic>
        <xdr:nvPicPr>
          <xdr:cNvPr id="4" name="Picture 3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227" b="4169"/>
          <a:stretch/>
        </xdr:blipFill>
        <xdr:spPr>
          <a:xfrm>
            <a:off x="3119437" y="424490"/>
            <a:ext cx="2778143" cy="1018547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cxnSp macro="">
        <xdr:nvCxnSpPr>
          <xdr:cNvPr id="6" name="Straight Connector 5"/>
          <xdr:cNvCxnSpPr/>
        </xdr:nvCxnSpPr>
        <xdr:spPr>
          <a:xfrm>
            <a:off x="3459956" y="1089422"/>
            <a:ext cx="311945" cy="79772"/>
          </a:xfrm>
          <a:prstGeom prst="line">
            <a:avLst/>
          </a:prstGeom>
          <a:ln w="571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/>
          <xdr:cNvCxnSpPr/>
        </xdr:nvCxnSpPr>
        <xdr:spPr>
          <a:xfrm flipV="1">
            <a:off x="3873103" y="825103"/>
            <a:ext cx="522685" cy="329803"/>
          </a:xfrm>
          <a:prstGeom prst="line">
            <a:avLst/>
          </a:prstGeom>
          <a:ln w="571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/>
        </xdr:nvCxnSpPr>
        <xdr:spPr>
          <a:xfrm>
            <a:off x="4464843" y="795338"/>
            <a:ext cx="909639" cy="17859"/>
          </a:xfrm>
          <a:prstGeom prst="line">
            <a:avLst/>
          </a:prstGeom>
          <a:ln w="571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13</xdr:row>
      <xdr:rowOff>37150</xdr:rowOff>
    </xdr:from>
    <xdr:to>
      <xdr:col>16</xdr:col>
      <xdr:colOff>480060</xdr:colOff>
      <xdr:row>28</xdr:row>
      <xdr:rowOff>77150</xdr:rowOff>
    </xdr:to>
    <xdr:grpSp>
      <xdr:nvGrpSpPr>
        <xdr:cNvPr id="4" name="Group 3"/>
        <xdr:cNvGrpSpPr/>
      </xdr:nvGrpSpPr>
      <xdr:grpSpPr>
        <a:xfrm>
          <a:off x="3444240" y="2414590"/>
          <a:ext cx="5996940" cy="2783200"/>
          <a:chOff x="3832860" y="166690"/>
          <a:chExt cx="6316980" cy="2783200"/>
        </a:xfrm>
      </xdr:grpSpPr>
      <xdr:pic>
        <xdr:nvPicPr>
          <xdr:cNvPr id="2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860" y="166690"/>
            <a:ext cx="6316980" cy="2783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Oval 2"/>
          <xdr:cNvSpPr/>
        </xdr:nvSpPr>
        <xdr:spPr>
          <a:xfrm>
            <a:off x="6789420" y="1341120"/>
            <a:ext cx="487680" cy="510540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GB" sz="1800" b="1"/>
              <a:t>4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2" name="Table2" displayName="Table2" ref="B4:F16" totalsRowShown="0" headerRowDxfId="8" tableBorderDxfId="7">
  <autoFilter ref="B4:F16"/>
  <tableColumns count="5">
    <tableColumn id="1" name="from" dataDxfId="6"/>
    <tableColumn id="2" name="to" dataDxfId="5"/>
    <tableColumn id="3" name="flow" dataDxfId="4"/>
    <tableColumn id="4" name="use" dataDxfId="3"/>
    <tableColumn id="5" name="used flow" dataDxfId="2">
      <calculatedColumnFormula>Table2[[#This Row],[use]]*Table2[[#This Row],[flow]]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3:E13" totalsRowShown="0" headerRowDxfId="0" tableBorderDxfId="1">
  <autoFilter ref="B3:E13"/>
  <tableColumns count="4">
    <tableColumn id="1" name="from"/>
    <tableColumn id="2" name="to"/>
    <tableColumn id="3" name="units"/>
    <tableColumn id="4" name="quantity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zoomScale="160" zoomScaleNormal="160" workbookViewId="0">
      <selection activeCell="M8" sqref="M8"/>
    </sheetView>
  </sheetViews>
  <sheetFormatPr defaultRowHeight="14.4" x14ac:dyDescent="0.3"/>
  <cols>
    <col min="2" max="2" width="7.44140625" bestFit="1" customWidth="1"/>
    <col min="3" max="3" width="5.44140625" bestFit="1" customWidth="1"/>
    <col min="4" max="4" width="6.6640625" customWidth="1"/>
    <col min="5" max="5" width="5.33203125" bestFit="1" customWidth="1"/>
    <col min="7" max="7" width="5.5546875" bestFit="1" customWidth="1"/>
    <col min="8" max="8" width="3" bestFit="1" customWidth="1"/>
    <col min="9" max="9" width="4" bestFit="1" customWidth="1"/>
    <col min="10" max="10" width="3.77734375" bestFit="1" customWidth="1"/>
    <col min="11" max="11" width="7.109375" bestFit="1" customWidth="1"/>
    <col min="12" max="12" width="19" bestFit="1" customWidth="1"/>
  </cols>
  <sheetData>
    <row r="1" spans="1:12" ht="21" x14ac:dyDescent="0.4">
      <c r="A1" s="13" t="s">
        <v>20</v>
      </c>
    </row>
    <row r="2" spans="1:12" x14ac:dyDescent="0.3">
      <c r="B2" t="s">
        <v>6</v>
      </c>
      <c r="C2" t="s">
        <v>9</v>
      </c>
      <c r="D2" t="s">
        <v>7</v>
      </c>
      <c r="F2" t="s">
        <v>17</v>
      </c>
      <c r="G2" s="7" t="s">
        <v>3</v>
      </c>
      <c r="H2">
        <f>MIN(D5:D16)</f>
        <v>8</v>
      </c>
    </row>
    <row r="3" spans="1:12" x14ac:dyDescent="0.3">
      <c r="A3" t="s">
        <v>8</v>
      </c>
      <c r="B3">
        <f>MAX(B5:C16)</f>
        <v>7</v>
      </c>
      <c r="C3">
        <f>COUNT($C$5:$C$16)</f>
        <v>12</v>
      </c>
      <c r="D3">
        <f>SUM('Shortest Path'!$D$5:$D$16)</f>
        <v>206</v>
      </c>
      <c r="E3">
        <f>SUM(E5:E16)</f>
        <v>3</v>
      </c>
      <c r="F3" s="14">
        <f>SUM(Table2[used flow])</f>
        <v>43</v>
      </c>
      <c r="G3" t="s">
        <v>4</v>
      </c>
      <c r="H3">
        <f>MAX(D5:D16)</f>
        <v>35</v>
      </c>
    </row>
    <row r="4" spans="1:12" x14ac:dyDescent="0.3">
      <c r="B4" s="1" t="s">
        <v>1</v>
      </c>
      <c r="C4" s="1" t="s">
        <v>2</v>
      </c>
      <c r="D4" s="2" t="s">
        <v>0</v>
      </c>
      <c r="E4" s="7" t="s">
        <v>5</v>
      </c>
      <c r="F4" s="10" t="s">
        <v>18</v>
      </c>
    </row>
    <row r="5" spans="1:12" x14ac:dyDescent="0.3">
      <c r="B5" s="3">
        <v>1</v>
      </c>
      <c r="C5" s="3">
        <v>2</v>
      </c>
      <c r="D5" s="4">
        <v>16</v>
      </c>
      <c r="E5" s="4">
        <v>0</v>
      </c>
      <c r="F5">
        <f>Table2[[#This Row],[use]]*Table2[[#This Row],[flow]]</f>
        <v>0</v>
      </c>
      <c r="H5" t="s">
        <v>16</v>
      </c>
    </row>
    <row r="6" spans="1:12" x14ac:dyDescent="0.3">
      <c r="B6" s="5">
        <v>1</v>
      </c>
      <c r="C6" s="5">
        <v>3</v>
      </c>
      <c r="D6" s="6">
        <v>9</v>
      </c>
      <c r="E6" s="6">
        <v>1</v>
      </c>
      <c r="F6">
        <f>Table2[[#This Row],[use]]*Table2[[#This Row],[flow]]</f>
        <v>9</v>
      </c>
      <c r="H6" t="s">
        <v>14</v>
      </c>
      <c r="I6" t="s">
        <v>15</v>
      </c>
      <c r="J6" t="s">
        <v>11</v>
      </c>
      <c r="K6" t="s">
        <v>19</v>
      </c>
    </row>
    <row r="7" spans="1:12" x14ac:dyDescent="0.3">
      <c r="B7" s="3">
        <v>1</v>
      </c>
      <c r="C7" s="3">
        <v>4</v>
      </c>
      <c r="D7" s="4">
        <v>35</v>
      </c>
      <c r="E7" s="4">
        <v>0</v>
      </c>
      <c r="F7">
        <f>Table2[[#This Row],[use]]*Table2[[#This Row],[flow]]</f>
        <v>0</v>
      </c>
      <c r="H7" s="8">
        <v>1</v>
      </c>
      <c r="I7" s="9">
        <v>1</v>
      </c>
      <c r="J7">
        <f>SUMIF(Table2[from],"="&amp;H7,Table2[use])</f>
        <v>1</v>
      </c>
      <c r="K7" t="str">
        <f>IF(I7=J7,"good","violated")</f>
        <v>good</v>
      </c>
      <c r="L7" t="s">
        <v>10</v>
      </c>
    </row>
    <row r="8" spans="1:12" x14ac:dyDescent="0.3">
      <c r="B8" s="5">
        <v>2</v>
      </c>
      <c r="C8" s="5">
        <v>4</v>
      </c>
      <c r="D8" s="6">
        <v>12</v>
      </c>
      <c r="E8" s="6">
        <v>0</v>
      </c>
      <c r="F8">
        <f>Table2[[#This Row],[use]]*Table2[[#This Row],[flow]]</f>
        <v>0</v>
      </c>
      <c r="H8" s="8">
        <v>2</v>
      </c>
      <c r="I8">
        <f>SUMIF(Table2[to],"="&amp;H8,Table2[use])</f>
        <v>0</v>
      </c>
      <c r="J8">
        <f>SUMIF(Table2[from],"="&amp;H8,Table2[use])</f>
        <v>0</v>
      </c>
      <c r="K8" t="str">
        <f t="shared" ref="K8:K13" si="0">IF(I8=J8,"good","violated")</f>
        <v>good</v>
      </c>
      <c r="L8" t="s">
        <v>13</v>
      </c>
    </row>
    <row r="9" spans="1:12" x14ac:dyDescent="0.3">
      <c r="B9" s="3">
        <v>2</v>
      </c>
      <c r="C9" s="3">
        <v>5</v>
      </c>
      <c r="D9" s="4">
        <v>25</v>
      </c>
      <c r="E9" s="4">
        <v>0</v>
      </c>
      <c r="F9">
        <f>Table2[[#This Row],[use]]*Table2[[#This Row],[flow]]</f>
        <v>0</v>
      </c>
      <c r="H9" s="8">
        <v>3</v>
      </c>
      <c r="I9">
        <f>SUMIF(Table2[to],"="&amp;H9,Table2[use])</f>
        <v>1</v>
      </c>
      <c r="J9">
        <f>SUMIF(Table2[from],"="&amp;H9,Table2[use])</f>
        <v>1</v>
      </c>
      <c r="K9" t="str">
        <f t="shared" si="0"/>
        <v>good</v>
      </c>
    </row>
    <row r="10" spans="1:12" x14ac:dyDescent="0.3">
      <c r="B10" s="5">
        <v>3</v>
      </c>
      <c r="C10" s="5">
        <v>4</v>
      </c>
      <c r="D10" s="6">
        <v>15</v>
      </c>
      <c r="E10" s="6">
        <v>1</v>
      </c>
      <c r="F10">
        <f>Table2[[#This Row],[use]]*Table2[[#This Row],[flow]]</f>
        <v>15</v>
      </c>
      <c r="H10" s="8">
        <v>4</v>
      </c>
      <c r="I10">
        <f>SUMIF(Table2[to],"="&amp;H10,Table2[use])</f>
        <v>1</v>
      </c>
      <c r="J10">
        <f>SUMIF(Table2[from],"="&amp;H10,Table2[use])</f>
        <v>1</v>
      </c>
      <c r="K10" t="str">
        <f t="shared" si="0"/>
        <v>good</v>
      </c>
    </row>
    <row r="11" spans="1:12" x14ac:dyDescent="0.3">
      <c r="B11" s="3">
        <v>3</v>
      </c>
      <c r="C11" s="3">
        <v>6</v>
      </c>
      <c r="D11" s="4">
        <v>22</v>
      </c>
      <c r="E11" s="4">
        <v>0</v>
      </c>
      <c r="F11">
        <f>Table2[[#This Row],[use]]*Table2[[#This Row],[flow]]</f>
        <v>0</v>
      </c>
      <c r="H11" s="8">
        <v>5</v>
      </c>
      <c r="I11">
        <f>SUMIF(Table2[to],"="&amp;H11,Table2[use])</f>
        <v>0</v>
      </c>
      <c r="J11">
        <f>SUMIF(Table2[from],"="&amp;H11,Table2[use])</f>
        <v>0</v>
      </c>
      <c r="K11" t="str">
        <f t="shared" si="0"/>
        <v>good</v>
      </c>
    </row>
    <row r="12" spans="1:12" x14ac:dyDescent="0.3">
      <c r="B12" s="5">
        <v>4</v>
      </c>
      <c r="C12" s="5">
        <v>5</v>
      </c>
      <c r="D12" s="6">
        <v>14</v>
      </c>
      <c r="E12" s="6">
        <v>0</v>
      </c>
      <c r="F12">
        <f>Table2[[#This Row],[use]]*Table2[[#This Row],[flow]]</f>
        <v>0</v>
      </c>
      <c r="H12" s="8">
        <v>6</v>
      </c>
      <c r="I12">
        <f>SUMIF(Table2[to],"="&amp;H12,Table2[use])</f>
        <v>0</v>
      </c>
      <c r="J12">
        <f>SUMIF(Table2[from],"="&amp;H12,Table2[use])</f>
        <v>0</v>
      </c>
      <c r="K12" t="str">
        <f t="shared" si="0"/>
        <v>good</v>
      </c>
    </row>
    <row r="13" spans="1:12" x14ac:dyDescent="0.3">
      <c r="B13" s="3">
        <v>4</v>
      </c>
      <c r="C13" s="3">
        <v>6</v>
      </c>
      <c r="D13" s="4">
        <v>17</v>
      </c>
      <c r="E13" s="4">
        <v>0</v>
      </c>
      <c r="F13">
        <f>Table2[[#This Row],[use]]*Table2[[#This Row],[flow]]</f>
        <v>0</v>
      </c>
      <c r="H13" s="8">
        <v>7</v>
      </c>
      <c r="I13">
        <f>SUMIF(Table2[to],"="&amp;H13,Table2[use])</f>
        <v>1</v>
      </c>
      <c r="J13" s="9">
        <v>1</v>
      </c>
      <c r="K13" t="str">
        <f t="shared" si="0"/>
        <v>good</v>
      </c>
      <c r="L13" t="s">
        <v>12</v>
      </c>
    </row>
    <row r="14" spans="1:12" x14ac:dyDescent="0.3">
      <c r="B14" s="5">
        <v>4</v>
      </c>
      <c r="C14" s="5">
        <v>7</v>
      </c>
      <c r="D14" s="6">
        <v>19</v>
      </c>
      <c r="E14" s="6">
        <v>1</v>
      </c>
      <c r="F14">
        <f>Table2[[#This Row],[use]]*Table2[[#This Row],[flow]]</f>
        <v>19</v>
      </c>
    </row>
    <row r="15" spans="1:12" x14ac:dyDescent="0.3">
      <c r="B15" s="3">
        <v>5</v>
      </c>
      <c r="C15" s="3">
        <v>7</v>
      </c>
      <c r="D15" s="4">
        <v>8</v>
      </c>
      <c r="E15" s="4">
        <v>0</v>
      </c>
      <c r="F15">
        <f>Table2[[#This Row],[use]]*Table2[[#This Row],[flow]]</f>
        <v>0</v>
      </c>
    </row>
    <row r="16" spans="1:12" x14ac:dyDescent="0.3">
      <c r="B16" s="5">
        <v>6</v>
      </c>
      <c r="C16" s="5">
        <v>7</v>
      </c>
      <c r="D16" s="6">
        <v>14</v>
      </c>
      <c r="E16" s="6">
        <v>0</v>
      </c>
      <c r="F16">
        <f>Table2[[#This Row],[use]]*Table2[[#This Row],[flow]]</f>
        <v>0</v>
      </c>
    </row>
  </sheetData>
  <conditionalFormatting sqref="E5:E16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I4" sqref="I4"/>
    </sheetView>
  </sheetViews>
  <sheetFormatPr defaultRowHeight="14.4" x14ac:dyDescent="0.3"/>
  <cols>
    <col min="2" max="2" width="7" customWidth="1"/>
    <col min="3" max="3" width="4.6640625" customWidth="1"/>
    <col min="4" max="4" width="7" customWidth="1"/>
    <col min="5" max="5" width="10" customWidth="1"/>
    <col min="8" max="8" width="5.109375" bestFit="1" customWidth="1"/>
    <col min="9" max="9" width="3" bestFit="1" customWidth="1"/>
    <col min="10" max="10" width="3.77734375" bestFit="1" customWidth="1"/>
    <col min="11" max="11" width="19" bestFit="1" customWidth="1"/>
    <col min="18" max="18" width="6" bestFit="1" customWidth="1"/>
  </cols>
  <sheetData>
    <row r="1" spans="1:18" x14ac:dyDescent="0.3">
      <c r="B1" t="s">
        <v>6</v>
      </c>
      <c r="C1" t="s">
        <v>22</v>
      </c>
      <c r="D1" t="s">
        <v>23</v>
      </c>
      <c r="E1" t="s">
        <v>24</v>
      </c>
    </row>
    <row r="2" spans="1:18" x14ac:dyDescent="0.3">
      <c r="A2" t="s">
        <v>8</v>
      </c>
      <c r="B2">
        <f>MAX(B4:C12)</f>
        <v>6</v>
      </c>
      <c r="C2">
        <f>COUNT(C4:C12)</f>
        <v>9</v>
      </c>
      <c r="D2">
        <f>SUM(D4:D12)</f>
        <v>45</v>
      </c>
      <c r="E2">
        <f>COUNT(E4:E12)</f>
        <v>9</v>
      </c>
    </row>
    <row r="3" spans="1:18" x14ac:dyDescent="0.3">
      <c r="B3" s="18" t="s">
        <v>1</v>
      </c>
      <c r="C3" s="7" t="s">
        <v>2</v>
      </c>
      <c r="D3" s="7" t="s">
        <v>21</v>
      </c>
      <c r="E3" s="7" t="s">
        <v>24</v>
      </c>
      <c r="H3" t="s">
        <v>14</v>
      </c>
      <c r="I3" t="s">
        <v>15</v>
      </c>
      <c r="J3" t="s">
        <v>11</v>
      </c>
    </row>
    <row r="4" spans="1:18" x14ac:dyDescent="0.3">
      <c r="B4" s="16">
        <v>1</v>
      </c>
      <c r="C4" s="3">
        <v>2</v>
      </c>
      <c r="D4" s="3">
        <v>6</v>
      </c>
      <c r="E4" s="3">
        <v>4</v>
      </c>
      <c r="H4">
        <v>1</v>
      </c>
      <c r="I4" s="19">
        <f>D13</f>
        <v>15</v>
      </c>
      <c r="J4">
        <f>SUMIF('Max Flow'!$B$4:$B$13,"="&amp;H4,'Max Flow'!$E$4:$E$13)</f>
        <v>15</v>
      </c>
      <c r="K4" t="s">
        <v>10</v>
      </c>
      <c r="R4">
        <f>MAX($D$13)</f>
        <v>15</v>
      </c>
    </row>
    <row r="5" spans="1:18" x14ac:dyDescent="0.3">
      <c r="B5" s="17">
        <v>1</v>
      </c>
      <c r="C5" s="5">
        <v>3</v>
      </c>
      <c r="D5" s="5">
        <v>4</v>
      </c>
      <c r="E5" s="5">
        <v>4</v>
      </c>
      <c r="H5">
        <v>2</v>
      </c>
      <c r="I5">
        <f>SUMIF($C$4:$C$13,"="&amp;H5,$E$4:$E$13)</f>
        <v>4</v>
      </c>
      <c r="J5">
        <f>SUMIF('Max Flow'!$B$4:$B$13,"="&amp;H5,'Max Flow'!$E$4:$E$13)</f>
        <v>4</v>
      </c>
      <c r="K5" t="s">
        <v>25</v>
      </c>
      <c r="R5">
        <f>COUNT($E$4:$E$12)</f>
        <v>9</v>
      </c>
    </row>
    <row r="6" spans="1:18" x14ac:dyDescent="0.3">
      <c r="B6" s="16">
        <v>1</v>
      </c>
      <c r="C6" s="3">
        <v>4</v>
      </c>
      <c r="D6" s="3">
        <v>7</v>
      </c>
      <c r="E6" s="3">
        <v>7</v>
      </c>
      <c r="H6">
        <v>3</v>
      </c>
      <c r="I6">
        <f t="shared" ref="I6:I9" si="0">SUMIF($C$4:$C$13,"="&amp;H6,$E$4:$E$13)</f>
        <v>5</v>
      </c>
      <c r="J6">
        <f>SUMIF('Max Flow'!$B$4:$B$13,"="&amp;H6,'Max Flow'!$E$4:$E$13)</f>
        <v>5</v>
      </c>
      <c r="R6" t="b">
        <f t="array" ref="R6">$E$4:$E$12&lt;=$D$4:$D$12</f>
        <v>1</v>
      </c>
    </row>
    <row r="7" spans="1:18" x14ac:dyDescent="0.3">
      <c r="B7" s="17">
        <v>2</v>
      </c>
      <c r="C7" s="5">
        <v>3</v>
      </c>
      <c r="D7" s="5">
        <v>3</v>
      </c>
      <c r="E7" s="5">
        <v>0</v>
      </c>
      <c r="H7">
        <v>4</v>
      </c>
      <c r="I7">
        <f t="shared" si="0"/>
        <v>7</v>
      </c>
      <c r="J7">
        <f>SUMIF('Max Flow'!$B$4:$B$13,"="&amp;H7,'Max Flow'!$E$4:$E$13)</f>
        <v>7</v>
      </c>
      <c r="R7" t="b">
        <f t="array" ref="R7">$E$4:$E$12=INT($E$4:$E$12)</f>
        <v>1</v>
      </c>
    </row>
    <row r="8" spans="1:18" x14ac:dyDescent="0.3">
      <c r="B8" s="16">
        <v>2</v>
      </c>
      <c r="C8" s="3">
        <v>5</v>
      </c>
      <c r="D8" s="3">
        <v>8</v>
      </c>
      <c r="E8" s="3">
        <v>4</v>
      </c>
      <c r="H8">
        <v>5</v>
      </c>
      <c r="I8">
        <f t="shared" si="0"/>
        <v>4</v>
      </c>
      <c r="J8">
        <f>SUMIF('Max Flow'!$B$4:$B$13,"="&amp;H8,'Max Flow'!$E$4:$E$13)</f>
        <v>4</v>
      </c>
      <c r="R8" t="b">
        <f t="array" ref="R8">$E$4:$E$12&gt;=0</f>
        <v>1</v>
      </c>
    </row>
    <row r="9" spans="1:18" x14ac:dyDescent="0.3">
      <c r="B9" s="17">
        <v>3</v>
      </c>
      <c r="C9" s="5">
        <v>6</v>
      </c>
      <c r="D9" s="5">
        <v>5</v>
      </c>
      <c r="E9" s="5">
        <v>5</v>
      </c>
      <c r="H9">
        <v>6</v>
      </c>
      <c r="I9">
        <f>SUMIF($C$4:$C$13,"="&amp;H9,$E$4:$E$13)</f>
        <v>15</v>
      </c>
      <c r="J9" s="19">
        <f>D13</f>
        <v>15</v>
      </c>
      <c r="K9" t="s">
        <v>12</v>
      </c>
      <c r="R9" t="b">
        <f t="array" ref="R9">$I$4:$I$9=$J$4:$J$9</f>
        <v>1</v>
      </c>
    </row>
    <row r="10" spans="1:18" x14ac:dyDescent="0.3">
      <c r="B10" s="16">
        <v>4</v>
      </c>
      <c r="C10" s="3">
        <v>3</v>
      </c>
      <c r="D10" s="3">
        <v>2</v>
      </c>
      <c r="E10" s="3">
        <v>1</v>
      </c>
      <c r="R10">
        <f>{32767,32767,0.000001,0.01,TRUE,FALSE,FALSE,1,2,1,0.0001,TRUE}</f>
        <v>32767</v>
      </c>
    </row>
    <row r="11" spans="1:18" x14ac:dyDescent="0.3">
      <c r="B11" s="17">
        <v>4</v>
      </c>
      <c r="C11" s="5">
        <v>6</v>
      </c>
      <c r="D11" s="5">
        <v>6</v>
      </c>
      <c r="E11" s="5">
        <v>6</v>
      </c>
      <c r="R11">
        <f>{0,0,2,100,0,FALSE,FALSE,0.075,0,0,FALSE,30}</f>
        <v>0</v>
      </c>
    </row>
    <row r="12" spans="1:18" x14ac:dyDescent="0.3">
      <c r="B12" s="11">
        <v>5</v>
      </c>
      <c r="C12" s="12">
        <v>6</v>
      </c>
      <c r="D12" s="12">
        <v>4</v>
      </c>
      <c r="E12" s="12">
        <v>4</v>
      </c>
    </row>
    <row r="13" spans="1:18" x14ac:dyDescent="0.3">
      <c r="B13">
        <v>6</v>
      </c>
      <c r="C13">
        <v>1</v>
      </c>
      <c r="D13" s="15">
        <f>I9</f>
        <v>15</v>
      </c>
      <c r="E13" s="15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Shortest Path</vt:lpstr>
      <vt:lpstr>Max Flow</vt:lpstr>
    </vt:vector>
  </TitlesOfParts>
  <Company>University of Surrey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 W  Dr (Surrey Business Schl)</dc:creator>
  <cp:lastModifiedBy>Garn W  Dr (Surrey Business Schl)</cp:lastModifiedBy>
  <dcterms:created xsi:type="dcterms:W3CDTF">2014-11-05T08:58:28Z</dcterms:created>
  <dcterms:modified xsi:type="dcterms:W3CDTF">2014-11-05T15:38:20Z</dcterms:modified>
</cp:coreProperties>
</file>