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ropbox\Uni\China2016\material\labs\"/>
    </mc:Choice>
  </mc:AlternateContent>
  <bookViews>
    <workbookView xWindow="0" yWindow="0" windowWidth="15588" windowHeight="6180" activeTab="6"/>
  </bookViews>
  <sheets>
    <sheet name="1. data" sheetId="1" r:id="rId1"/>
    <sheet name="2. shortlisting" sheetId="2" r:id="rId2"/>
    <sheet name="3. EQW" sheetId="3" r:id="rId3"/>
    <sheet name="4. Utilities" sheetId="9" r:id="rId4"/>
    <sheet name="5. Benefits and price" sheetId="10" r:id="rId5"/>
    <sheet name="6. Chart BP" sheetId="11" r:id="rId6"/>
    <sheet name="7. Chart BP" sheetId="12" r:id="rId7"/>
    <sheet name="Prob" sheetId="6" r:id="rId8"/>
    <sheet name="SL" sheetId="7" r:id="rId9"/>
  </sheets>
  <definedNames>
    <definedName name="_xlnm._FilterDatabase" localSheetId="2" hidden="1">'3. EQW'!$B$4:$M$16</definedName>
    <definedName name="_xlnm._FilterDatabase" localSheetId="3" hidden="1">'4. Utilities'!$B$4:$M$16</definedName>
    <definedName name="_xlnm._FilterDatabase" localSheetId="4" hidden="1">'5. Benefits and price'!$B$4:$L$16</definedName>
    <definedName name="solver_typ" localSheetId="1" hidden="1">2</definedName>
    <definedName name="solver_ver" localSheetId="1" hidden="1">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0" l="1"/>
  <c r="L19" i="10"/>
  <c r="L16" i="10"/>
  <c r="L15" i="10"/>
  <c r="L14" i="10"/>
  <c r="L13" i="10"/>
  <c r="L12" i="10"/>
  <c r="L11" i="10"/>
  <c r="L10" i="10"/>
  <c r="L9" i="10"/>
  <c r="L8" i="10"/>
  <c r="L7" i="10"/>
  <c r="L6" i="10"/>
  <c r="L5" i="10"/>
  <c r="H16" i="10"/>
  <c r="I15" i="10"/>
  <c r="H15" i="10"/>
  <c r="H14" i="10"/>
  <c r="H13" i="10"/>
  <c r="H12" i="10"/>
  <c r="H11" i="10"/>
  <c r="H10" i="10"/>
  <c r="H9" i="10"/>
  <c r="H8" i="10"/>
  <c r="I7" i="10"/>
  <c r="H7" i="10"/>
  <c r="H6" i="10"/>
  <c r="H5" i="10"/>
  <c r="K4" i="10"/>
  <c r="J4" i="10"/>
  <c r="I4" i="10"/>
  <c r="H4" i="10"/>
  <c r="G3" i="10"/>
  <c r="M10" i="10" s="1"/>
  <c r="F3" i="10"/>
  <c r="E3" i="10"/>
  <c r="E2" i="10" s="1"/>
  <c r="D3" i="10"/>
  <c r="I16" i="10" s="1"/>
  <c r="C3" i="10"/>
  <c r="H16" i="9"/>
  <c r="L15" i="9"/>
  <c r="I15" i="9"/>
  <c r="H15" i="9"/>
  <c r="H14" i="9"/>
  <c r="L13" i="9"/>
  <c r="I13" i="9"/>
  <c r="H13" i="9"/>
  <c r="H12" i="9"/>
  <c r="L11" i="9"/>
  <c r="I11" i="9"/>
  <c r="H11" i="9"/>
  <c r="H10" i="9"/>
  <c r="L9" i="9"/>
  <c r="I9" i="9"/>
  <c r="H9" i="9"/>
  <c r="H8" i="9"/>
  <c r="L7" i="9"/>
  <c r="I7" i="9"/>
  <c r="H7" i="9"/>
  <c r="H6" i="9"/>
  <c r="L5" i="9"/>
  <c r="I5" i="9"/>
  <c r="H5" i="9"/>
  <c r="K4" i="9"/>
  <c r="J4" i="9"/>
  <c r="I4" i="9"/>
  <c r="H4" i="9"/>
  <c r="G3" i="9"/>
  <c r="L16" i="9" s="1"/>
  <c r="F3" i="9"/>
  <c r="E2" i="9" s="1"/>
  <c r="E3" i="9"/>
  <c r="D3" i="9"/>
  <c r="I16" i="9" s="1"/>
  <c r="C3" i="9"/>
  <c r="K15" i="10" l="1"/>
  <c r="K16" i="10"/>
  <c r="J11" i="10"/>
  <c r="K8" i="10"/>
  <c r="K14" i="10"/>
  <c r="J9" i="10"/>
  <c r="K6" i="10"/>
  <c r="J15" i="10"/>
  <c r="K12" i="10"/>
  <c r="J7" i="10"/>
  <c r="J13" i="10"/>
  <c r="K10" i="10"/>
  <c r="J5" i="10"/>
  <c r="I9" i="10"/>
  <c r="I11" i="10"/>
  <c r="I5" i="10"/>
  <c r="I13" i="10"/>
  <c r="M12" i="10"/>
  <c r="M14" i="10"/>
  <c r="M16" i="10"/>
  <c r="M5" i="10"/>
  <c r="J6" i="10"/>
  <c r="M7" i="10"/>
  <c r="J8" i="10"/>
  <c r="M9" i="10"/>
  <c r="J10" i="10"/>
  <c r="M11" i="10"/>
  <c r="J12" i="10"/>
  <c r="M13" i="10"/>
  <c r="J14" i="10"/>
  <c r="M15" i="10"/>
  <c r="J16" i="10"/>
  <c r="M6" i="10"/>
  <c r="M8" i="10"/>
  <c r="K5" i="10"/>
  <c r="I6" i="10"/>
  <c r="K7" i="10"/>
  <c r="I8" i="10"/>
  <c r="K9" i="10"/>
  <c r="I10" i="10"/>
  <c r="K11" i="10"/>
  <c r="I12" i="10"/>
  <c r="K13" i="10"/>
  <c r="I14" i="10"/>
  <c r="K15" i="9"/>
  <c r="K13" i="9"/>
  <c r="K11" i="9"/>
  <c r="K9" i="9"/>
  <c r="K7" i="9"/>
  <c r="K5" i="9"/>
  <c r="K10" i="9"/>
  <c r="J16" i="9"/>
  <c r="J8" i="9"/>
  <c r="J15" i="9"/>
  <c r="J13" i="9"/>
  <c r="J11" i="9"/>
  <c r="J9" i="9"/>
  <c r="J7" i="9"/>
  <c r="J5" i="9"/>
  <c r="M3" i="9" s="1"/>
  <c r="K16" i="9"/>
  <c r="K14" i="9"/>
  <c r="K12" i="9"/>
  <c r="K8" i="9"/>
  <c r="K6" i="9"/>
  <c r="J14" i="9"/>
  <c r="J12" i="9"/>
  <c r="J10" i="9"/>
  <c r="J6" i="9"/>
  <c r="L6" i="9"/>
  <c r="L8" i="9"/>
  <c r="L10" i="9"/>
  <c r="L12" i="9"/>
  <c r="L14" i="9"/>
  <c r="I6" i="9"/>
  <c r="I8" i="9"/>
  <c r="I10" i="9"/>
  <c r="I12" i="9"/>
  <c r="I14" i="9"/>
  <c r="I4" i="7" l="1"/>
  <c r="C15" i="7"/>
  <c r="C14" i="7"/>
  <c r="G6" i="6" l="1"/>
  <c r="G7" i="6" s="1"/>
  <c r="G8" i="6" s="1"/>
  <c r="G5" i="6"/>
  <c r="G4" i="6"/>
  <c r="F5" i="6"/>
  <c r="F6" i="6"/>
  <c r="F7" i="6"/>
  <c r="F8" i="6"/>
  <c r="F9" i="6"/>
  <c r="F4" i="6"/>
  <c r="E9" i="6"/>
  <c r="E5" i="6"/>
  <c r="E6" i="6"/>
  <c r="E7" i="6"/>
  <c r="E8" i="6"/>
  <c r="E4" i="6"/>
  <c r="D9" i="6"/>
  <c r="I4" i="3"/>
  <c r="J4" i="3"/>
  <c r="K4" i="3"/>
  <c r="H4" i="3"/>
  <c r="M3" i="3" l="1"/>
  <c r="L3" i="10" l="1"/>
</calcChain>
</file>

<file path=xl/comments1.xml><?xml version="1.0" encoding="utf-8"?>
<comments xmlns="http://schemas.openxmlformats.org/spreadsheetml/2006/main">
  <authors>
    <author>Garn W  Dr (Surrey Business Schl)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=MAX(E3:F3)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=MAX(F5:F16)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distances have equal importance,
i.e. use max from all distances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=IF(C5="A",0.7,0.5)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=1-E5/$E$2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=AVERAGE(H5:L5)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= D6/D$3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=1-G8/G$3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=1-F11/$E$2</t>
        </r>
      </text>
    </comment>
  </commentList>
</comments>
</file>

<file path=xl/comments2.xml><?xml version="1.0" encoding="utf-8"?>
<comments xmlns="http://schemas.openxmlformats.org/spreadsheetml/2006/main">
  <authors>
    <author>Garn W  Dr (Surrey Business Schl)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=MAX(E3:F3)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=MAX(F5:F16)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weights slected by "expert"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distances have equal importance,
i.e. use max from all distances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=IF(C5="A",0.7,0.5)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=1-E5/$E$2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=SUMPRODUCT($H$3:$L$3,H5:L5)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= D6/D$3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=1-G8/G$3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=1-F11/$E$2</t>
        </r>
      </text>
    </comment>
  </commentList>
</comments>
</file>

<file path=xl/comments3.xml><?xml version="1.0" encoding="utf-8"?>
<comments xmlns="http://schemas.openxmlformats.org/spreadsheetml/2006/main">
  <authors>
    <author>Garn W  Dr (Surrey Business Schl)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=MAX(E3:F3)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=MAX(F5:F16)</t>
        </r>
      </text>
    </comment>
    <comment ref="J3" authorId="0" shapeId="0">
      <text>
        <r>
          <rPr>
            <b/>
            <sz val="9"/>
            <color indexed="81"/>
            <rFont val="Tahoma"/>
            <family val="2"/>
          </rPr>
          <t>weights slected by "expert"</t>
        </r>
      </text>
    </comment>
    <comment ref="J4" authorId="0" shapeId="0">
      <text>
        <r>
          <rPr>
            <b/>
            <sz val="9"/>
            <color indexed="81"/>
            <rFont val="Tahoma"/>
            <family val="2"/>
          </rPr>
          <t>distances have equal importance,
i.e. use max from all distances</t>
        </r>
      </text>
    </comment>
    <comment ref="H5" authorId="0" shapeId="0">
      <text>
        <r>
          <rPr>
            <b/>
            <sz val="9"/>
            <color indexed="81"/>
            <rFont val="Tahoma"/>
            <family val="2"/>
          </rPr>
          <t>=IF(C5="A",0.7,0.5)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=1-E5/$E$2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= D6/D$3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=1-G8/G$3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=1-F11/$E$2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=SUMPRODUCT($H$3:$K$3,H14:K14)</t>
        </r>
      </text>
    </comment>
  </commentList>
</comments>
</file>

<file path=xl/sharedStrings.xml><?xml version="1.0" encoding="utf-8"?>
<sst xmlns="http://schemas.openxmlformats.org/spreadsheetml/2006/main" count="222" uniqueCount="100">
  <si>
    <t>#</t>
  </si>
  <si>
    <t>Region</t>
  </si>
  <si>
    <t>Quality</t>
  </si>
  <si>
    <t>A</t>
  </si>
  <si>
    <t>B</t>
  </si>
  <si>
    <t>distance to plant</t>
  </si>
  <si>
    <t>distance to warehouse</t>
  </si>
  <si>
    <t>price</t>
  </si>
  <si>
    <t>Decision matrix</t>
  </si>
  <si>
    <t>Equal weight decision strategy</t>
  </si>
  <si>
    <t>max</t>
  </si>
  <si>
    <t>normalised by max</t>
  </si>
  <si>
    <t>Supplier</t>
  </si>
  <si>
    <t>benefits</t>
  </si>
  <si>
    <t>Answer</t>
  </si>
  <si>
    <t>Strongly agree</t>
  </si>
  <si>
    <t>Agree</t>
  </si>
  <si>
    <t>C</t>
  </si>
  <si>
    <t>Neither Agree nor Disagree</t>
  </si>
  <si>
    <t>D</t>
  </si>
  <si>
    <t>Disagree</t>
  </si>
  <si>
    <t>E</t>
  </si>
  <si>
    <t>Strongly disagree</t>
  </si>
  <si>
    <t>vlaue</t>
  </si>
  <si>
    <t>percentage</t>
  </si>
  <si>
    <t>prob</t>
  </si>
  <si>
    <t>cum.prob</t>
  </si>
  <si>
    <t>demand</t>
  </si>
  <si>
    <t>week</t>
  </si>
  <si>
    <t>Column1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</si>
  <si>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</si>
  <si>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</si>
  <si>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</si>
  <si>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</si>
  <si>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</si>
  <si>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</si>
  <si>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</si>
  <si>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</si>
  <si>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</si>
  <si>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</si>
  <si>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</si>
  <si>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</si>
  <si>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</si>
  <si>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Largest(3)</t>
  </si>
  <si>
    <t>Smallest(3)</t>
  </si>
  <si>
    <t>average</t>
  </si>
  <si>
    <t>sample std</t>
  </si>
  <si>
    <t>SL agreement</t>
  </si>
  <si>
    <t>inventory</t>
  </si>
  <si>
    <t>Shortlisting</t>
  </si>
  <si>
    <t>Is region A prefered over region B?</t>
  </si>
  <si>
    <t>we will assume that region A is slighlty more preferable</t>
  </si>
  <si>
    <t>What is better quality 4* or quality 2*?</t>
  </si>
  <si>
    <t>we will assume that a 4* quality is better (interval scale)</t>
  </si>
  <si>
    <t>Challenge</t>
  </si>
  <si>
    <t>Find the best supplier for material (see other sheets for solution approaches)</t>
  </si>
  <si>
    <t>Observing the data and making sense of it</t>
  </si>
  <si>
    <t>There are 12 suppliers</t>
  </si>
  <si>
    <t>There are two regions (currently we don't know the meaning)</t>
  </si>
  <si>
    <t>There are quality measures (4* to 2*), it is safe to assume that higher quality is preferred over lower quality (since no more information is given we assume this can be converted into a linear equally spaced measure)</t>
  </si>
  <si>
    <t>distance to warehouse - assume that this is used as intermediate storage and will be used eventually within the puchasing organisation</t>
  </si>
  <si>
    <t>price of material per "unit" per "period"</t>
  </si>
  <si>
    <t>distance to plant [km] - assume that we require raw material from supplier and that the larger distances mean larger transportation cost (affecting the operation)</t>
  </si>
  <si>
    <t xml:space="preserve">Generally we see that there is a lot of uncertainty of how this data may be usefule, </t>
  </si>
  <si>
    <t>e.g. how often will be material transported from the suppliert to the plan, what is the related cost;</t>
  </si>
  <si>
    <t>higher distances will cause additional cost</t>
  </si>
  <si>
    <t>the price is relevant, but will it outweigh the benefit of being closer to the warehouse</t>
  </si>
  <si>
    <t>Natural questions</t>
  </si>
  <si>
    <t>What attribute (i.e. region, quality, distance, price)</t>
  </si>
  <si>
    <t>i.e. order according to one ore multiple criteria, and filter</t>
  </si>
  <si>
    <t>Assume</t>
  </si>
  <si>
    <t>only quality 4* and 3* will be relevant</t>
  </si>
  <si>
    <t>cheapest price is preferred</t>
  </si>
  <si>
    <t>distance should be less than 150km</t>
  </si>
  <si>
    <t>Result</t>
  </si>
  <si>
    <t>applying the above assumptions and using the given data leads to the following shortlist from which a supplier should be chosen</t>
  </si>
  <si>
    <t>How shall we explain the attributes? See data sheet</t>
  </si>
  <si>
    <t>Do we prefer as a result a high benefit or a low one? A high benefit!</t>
  </si>
  <si>
    <t xml:space="preserve">we will assume here that region A is slighlty more preferable (e.g. because of tax benefits) </t>
  </si>
  <si>
    <t>convert this categorical data into a numerical value &gt;&gt; map region A to value 0.7 and region B to value 0.5 (meaning 0 … not wanted, 1 … ideal)</t>
  </si>
  <si>
    <t>convert quality measure to be between 0 and 1 (meaning: 1… 4* quality; 0.5 … 2* quality; 0 … non existent quality)</t>
  </si>
  <si>
    <t xml:space="preserve">What shall we do with distances? </t>
  </si>
  <si>
    <t>we want the distance to be in the scale between 0 and 1, with a meaning 1 … very close (i.e. very good) and 0 … very far away (i.e. bad)</t>
  </si>
  <si>
    <t>Shall we look at one distance measure or at both?</t>
  </si>
  <si>
    <t>It makes sense to scale them both simultaneously; otherwise they can't be compared with each other</t>
  </si>
  <si>
    <t>Find the maximum of each distance column and divide all distances by the larges value &gt;&gt; all values are now between 0 and 1</t>
  </si>
  <si>
    <t>Note that the largest value has 1, which is bad &gt;&gt; we want it to be 0</t>
  </si>
  <si>
    <t>invert the scale by usinf the following formula: 1 - "individual distance"/"largest distance"</t>
  </si>
  <si>
    <t>&lt;&lt; "largest value"</t>
  </si>
  <si>
    <t>Usually the above benefits are compared to the price; however, we can see a lower price as benefit as well</t>
  </si>
  <si>
    <t>so a low price is a high benefit, i.e. 1 … low price and 0 … highest price</t>
  </si>
  <si>
    <t>divide prices by highest price &gt;&gt; 1 … represents currently highest prices, but we want this to be zero</t>
  </si>
  <si>
    <t>invert the scale by using the following formula: 1 - "individual price"/"highest price"</t>
  </si>
  <si>
    <t>EQW benefit</t>
  </si>
  <si>
    <t>The higher the benefit the better</t>
  </si>
  <si>
    <t>&lt;&lt; select supplier with highest benefits</t>
  </si>
  <si>
    <t>weighted aggregated utility</t>
  </si>
  <si>
    <t>price benefit</t>
  </si>
  <si>
    <t>Utilities and weighted additive decision strategy</t>
  </si>
  <si>
    <t>Benefits versus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</si>
</sst>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1"/>
        <bgColor theme="1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00"/>
        <bgColor theme="0" tint="-0.14999847407452621"/>
      </patternFill>
    </fill>
    <fill>
      <patternFill patternType="solid">
        <fgColor theme="5"/>
        <bgColor theme="1"/>
      </patternFill>
    </fill>
    <fill>
      <patternFill patternType="solid">
        <fgColor rgb="FFFFFF00"/>
        <bgColor theme="1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1"/>
      </patternFill>
    </fill>
  </fills>
  <borders count="1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5"/>
      </top>
      <bottom/>
      <diagonal/>
    </border>
    <border>
      <left style="thin">
        <color theme="0"/>
      </left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medium">
        <color theme="5"/>
      </right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55">
    <xf numFmtId="0" fontId="0" fillId="0" borderId="0" xfId="0"/>
    <xf numFmtId="0" fontId="0" fillId="4" borderId="1" xfId="0" applyFont="1" applyFill="1" applyBorder="1"/>
    <xf numFmtId="0" fontId="0" fillId="5" borderId="1" xfId="0" applyFont="1" applyFill="1" applyBorder="1"/>
    <xf numFmtId="0" fontId="4" fillId="0" borderId="0" xfId="0" applyFont="1"/>
    <xf numFmtId="0" fontId="6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4" xfId="0" applyFont="1" applyFill="1" applyBorder="1" applyAlignment="1">
      <alignment horizontal="left" vertical="center" textRotation="90" wrapText="1"/>
    </xf>
    <xf numFmtId="0" fontId="2" fillId="7" borderId="2" xfId="0" applyFont="1" applyFill="1" applyBorder="1" applyAlignment="1">
      <alignment horizontal="left" vertical="top" wrapText="1"/>
    </xf>
    <xf numFmtId="3" fontId="0" fillId="0" borderId="0" xfId="0" applyNumberFormat="1"/>
    <xf numFmtId="9" fontId="0" fillId="0" borderId="0" xfId="2" applyFont="1"/>
    <xf numFmtId="164" fontId="0" fillId="0" borderId="0" xfId="2" applyNumberFormat="1" applyFont="1"/>
    <xf numFmtId="43" fontId="0" fillId="0" borderId="0" xfId="1" applyFont="1"/>
    <xf numFmtId="43" fontId="0" fillId="0" borderId="0" xfId="0" applyNumberFormat="1"/>
    <xf numFmtId="0" fontId="0" fillId="0" borderId="0" xfId="0" applyFill="1" applyBorder="1" applyAlignment="1"/>
    <xf numFmtId="0" fontId="0" fillId="0" borderId="6" xfId="0" applyFill="1" applyBorder="1" applyAlignment="1"/>
    <xf numFmtId="0" fontId="6" fillId="0" borderId="7" xfId="0" applyFont="1" applyFill="1" applyBorder="1" applyAlignment="1">
      <alignment horizontal="centerContinuous"/>
    </xf>
    <xf numFmtId="43" fontId="0" fillId="0" borderId="0" xfId="1" applyFont="1" applyFill="1" applyBorder="1" applyAlignment="1"/>
    <xf numFmtId="43" fontId="0" fillId="0" borderId="6" xfId="1" applyFont="1" applyFill="1" applyBorder="1" applyAlignment="1"/>
    <xf numFmtId="0" fontId="7" fillId="0" borderId="0" xfId="0" applyFont="1"/>
    <xf numFmtId="0" fontId="8" fillId="0" borderId="0" xfId="0" applyFont="1"/>
    <xf numFmtId="43" fontId="0" fillId="4" borderId="1" xfId="1" applyFont="1" applyFill="1" applyBorder="1"/>
    <xf numFmtId="43" fontId="0" fillId="5" borderId="1" xfId="1" applyFont="1" applyFill="1" applyBorder="1"/>
    <xf numFmtId="0" fontId="0" fillId="4" borderId="8" xfId="0" applyFont="1" applyFill="1" applyBorder="1"/>
    <xf numFmtId="0" fontId="0" fillId="4" borderId="9" xfId="0" applyFont="1" applyFill="1" applyBorder="1"/>
    <xf numFmtId="0" fontId="0" fillId="4" borderId="10" xfId="0" applyFont="1" applyFill="1" applyBorder="1"/>
    <xf numFmtId="0" fontId="0" fillId="5" borderId="11" xfId="0" applyFont="1" applyFill="1" applyBorder="1"/>
    <xf numFmtId="0" fontId="0" fillId="5" borderId="12" xfId="0" applyFont="1" applyFill="1" applyBorder="1"/>
    <xf numFmtId="0" fontId="0" fillId="4" borderId="11" xfId="0" applyFont="1" applyFill="1" applyBorder="1"/>
    <xf numFmtId="0" fontId="0" fillId="4" borderId="12" xfId="0" applyFont="1" applyFill="1" applyBorder="1"/>
    <xf numFmtId="0" fontId="0" fillId="5" borderId="13" xfId="0" applyFont="1" applyFill="1" applyBorder="1"/>
    <xf numFmtId="0" fontId="0" fillId="5" borderId="14" xfId="0" applyFont="1" applyFill="1" applyBorder="1"/>
    <xf numFmtId="0" fontId="0" fillId="5" borderId="15" xfId="0" applyFont="1" applyFill="1" applyBorder="1"/>
    <xf numFmtId="43" fontId="0" fillId="4" borderId="8" xfId="1" applyFont="1" applyFill="1" applyBorder="1"/>
    <xf numFmtId="43" fontId="0" fillId="4" borderId="9" xfId="1" applyFont="1" applyFill="1" applyBorder="1"/>
    <xf numFmtId="43" fontId="0" fillId="4" borderId="10" xfId="1" applyFont="1" applyFill="1" applyBorder="1"/>
    <xf numFmtId="43" fontId="0" fillId="5" borderId="11" xfId="1" applyFont="1" applyFill="1" applyBorder="1"/>
    <xf numFmtId="43" fontId="0" fillId="5" borderId="12" xfId="1" applyFont="1" applyFill="1" applyBorder="1"/>
    <xf numFmtId="43" fontId="0" fillId="4" borderId="11" xfId="1" applyFont="1" applyFill="1" applyBorder="1"/>
    <xf numFmtId="43" fontId="0" fillId="4" borderId="12" xfId="1" applyFont="1" applyFill="1" applyBorder="1"/>
    <xf numFmtId="43" fontId="0" fillId="5" borderId="13" xfId="1" applyFont="1" applyFill="1" applyBorder="1"/>
    <xf numFmtId="43" fontId="0" fillId="5" borderId="14" xfId="1" applyFont="1" applyFill="1" applyBorder="1"/>
    <xf numFmtId="43" fontId="0" fillId="5" borderId="15" xfId="1" applyFont="1" applyFill="1" applyBorder="1"/>
    <xf numFmtId="0" fontId="7" fillId="8" borderId="4" xfId="0" applyFont="1" applyFill="1" applyBorder="1" applyAlignment="1">
      <alignment horizontal="left" vertical="top" wrapText="1"/>
    </xf>
    <xf numFmtId="43" fontId="7" fillId="4" borderId="16" xfId="1" applyFont="1" applyFill="1" applyBorder="1"/>
    <xf numFmtId="43" fontId="7" fillId="5" borderId="17" xfId="1" applyFont="1" applyFill="1" applyBorder="1"/>
    <xf numFmtId="43" fontId="7" fillId="4" borderId="17" xfId="1" applyFont="1" applyFill="1" applyBorder="1"/>
    <xf numFmtId="43" fontId="7" fillId="5" borderId="18" xfId="1" applyFont="1" applyFill="1" applyBorder="1"/>
    <xf numFmtId="43" fontId="7" fillId="6" borderId="17" xfId="1" applyFont="1" applyFill="1" applyBorder="1"/>
    <xf numFmtId="0" fontId="0" fillId="6" borderId="11" xfId="0" applyFont="1" applyFill="1" applyBorder="1"/>
    <xf numFmtId="9" fontId="7" fillId="9" borderId="0" xfId="3" applyNumberFormat="1" applyFont="1" applyFill="1" applyAlignment="1">
      <alignment horizontal="center"/>
    </xf>
    <xf numFmtId="9" fontId="7" fillId="9" borderId="0" xfId="2" applyFont="1" applyFill="1" applyAlignment="1"/>
    <xf numFmtId="0" fontId="2" fillId="10" borderId="2" xfId="0" applyFont="1" applyFill="1" applyBorder="1" applyAlignment="1">
      <alignment horizontal="left" vertical="top" wrapText="1"/>
    </xf>
    <xf numFmtId="0" fontId="2" fillId="2" borderId="0" xfId="3" applyFont="1" applyAlignment="1">
      <alignment horizontal="center"/>
    </xf>
  </cellXfs>
  <cellStyles count="4">
    <cellStyle name="Accent2" xfId="3" builtinId="33"/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'5. Benefits and price'!$M$4</c:f>
              <c:strCache>
                <c:ptCount val="1"/>
                <c:pt idx="0">
                  <c:v>price benefit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7"/>
            <c:invertIfNegative val="0"/>
            <c:bubble3D val="1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122452B-7D9D-49F3-BF00-61A1475B8D3C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22AD184-4BD9-4F52-9EF4-16DC0DB9925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7BCC4A7-85F7-4052-AFC9-03CF3FF2A5A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6855114-62DA-4C96-9FFD-4EBBB3FD31E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D9FFC02-755E-4BED-B8CC-E81EAFEDC91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D8ADE952-CE8F-4B28-8E93-FE4751BD98FD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E4F47E0-79BA-4134-A58E-61A44930A31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B3685097-B001-441A-B617-DABFFD4DF47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79D6C23-CE81-4B24-8CE7-CA47D5DEE57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F0B059CF-4616-4874-B722-0CB0D131E26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48D70D1A-C91D-4A18-89CD-8D8D1538683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6D51BE4-0C56-44A7-BFBD-B3FF08B46A2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'5. Benefits and price'!$L$5:$L$16</c:f>
              <c:numCache>
                <c:formatCode>_(* #,##0.00_);_(* \(#,##0.00\);_(* "-"??_);_(@_)</c:formatCode>
                <c:ptCount val="12"/>
                <c:pt idx="0">
                  <c:v>1.76</c:v>
                </c:pt>
                <c:pt idx="1">
                  <c:v>1.8499999999999999</c:v>
                </c:pt>
                <c:pt idx="2">
                  <c:v>1.875</c:v>
                </c:pt>
                <c:pt idx="3">
                  <c:v>1.0649999999999999</c:v>
                </c:pt>
                <c:pt idx="4">
                  <c:v>1.8749999999999998</c:v>
                </c:pt>
                <c:pt idx="5">
                  <c:v>2.0700000000000003</c:v>
                </c:pt>
                <c:pt idx="6">
                  <c:v>1.4750000000000001</c:v>
                </c:pt>
                <c:pt idx="7">
                  <c:v>2.0150000000000001</c:v>
                </c:pt>
                <c:pt idx="8">
                  <c:v>1.2799999999999998</c:v>
                </c:pt>
                <c:pt idx="9">
                  <c:v>1.1599999999999999</c:v>
                </c:pt>
                <c:pt idx="10">
                  <c:v>1.5174999999999998</c:v>
                </c:pt>
                <c:pt idx="11">
                  <c:v>1.2649999999999999</c:v>
                </c:pt>
              </c:numCache>
            </c:numRef>
          </c:xVal>
          <c:yVal>
            <c:numRef>
              <c:f>'5. Benefits and price'!$M$5:$M$16</c:f>
              <c:numCache>
                <c:formatCode>_(* #,##0.00_);_(* \(#,##0.00\);_(* "-"??_);_(@_)</c:formatCode>
                <c:ptCount val="12"/>
                <c:pt idx="0">
                  <c:v>0.4</c:v>
                </c:pt>
                <c:pt idx="1">
                  <c:v>0.5</c:v>
                </c:pt>
                <c:pt idx="2">
                  <c:v>0</c:v>
                </c:pt>
                <c:pt idx="3">
                  <c:v>0.65</c:v>
                </c:pt>
                <c:pt idx="4">
                  <c:v>0.25</c:v>
                </c:pt>
                <c:pt idx="5">
                  <c:v>0.5</c:v>
                </c:pt>
                <c:pt idx="6">
                  <c:v>0.8</c:v>
                </c:pt>
                <c:pt idx="7">
                  <c:v>0.8</c:v>
                </c:pt>
                <c:pt idx="8">
                  <c:v>0.85</c:v>
                </c:pt>
                <c:pt idx="9">
                  <c:v>0.65</c:v>
                </c:pt>
                <c:pt idx="10">
                  <c:v>0.6</c:v>
                </c:pt>
                <c:pt idx="11">
                  <c:v>0.75</c:v>
                </c:pt>
              </c:numCache>
            </c:numRef>
          </c:yVal>
          <c:bubbleSize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bubbleSize>
          <c:bubble3D val="1"/>
          <c:extLst>
            <c:ext xmlns:c15="http://schemas.microsoft.com/office/drawing/2012/chart" uri="{02D57815-91ED-43cb-92C2-25804820EDAC}">
              <c15:datalabelsRange>
                <c15:f>'5. Benefits and price'!$B$5:$B$16</c15:f>
                <c15:dlblRangeCache>
                  <c:ptCount val="12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42604288"/>
        <c:axId val="542607032"/>
      </c:bubbleChart>
      <c:valAx>
        <c:axId val="542604288"/>
        <c:scaling>
          <c:orientation val="minMax"/>
          <c:max val="2.2000000000000002"/>
          <c:min val="1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benefits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607032"/>
        <c:crosses val="autoZero"/>
        <c:crossBetween val="midCat"/>
      </c:valAx>
      <c:valAx>
        <c:axId val="5426070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price benefit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6042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400"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'5. Benefits and price'!$G$4</c:f>
              <c:strCache>
                <c:ptCount val="1"/>
                <c:pt idx="0">
                  <c:v>price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7"/>
            <c:invertIfNegative val="0"/>
            <c:bubble3D val="1"/>
            <c:spPr>
              <a:solidFill>
                <a:srgbClr val="FFFF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5B9DC894-249E-45F6-AA9F-8DB3695BEFFD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60D13FB-1E63-4959-80BE-EC4E14D99EAB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F40F283-216E-4080-A2FB-379895A4D3EE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41A0CE5-8781-4CCD-90B8-E214A63193F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4492A30-65AC-48B0-B753-D8F65748A752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E56327C-6230-4A02-8254-861B5E6C3FF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90638892-CA87-4D12-8B0F-9B603BBEE3B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75FCC3B-A93A-4887-BA2A-EE5953700B73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6D9BBE3-10E2-4CDE-AD88-A2B463883DC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635790A6-B67A-4801-8F9D-6F86E91CB20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2A432DB-F066-4F74-9FF4-4D4BD4235B2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3B06A660-55F2-49FB-B476-0ABE1E2C75C1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'5. Benefits and price'!$L$5:$L$16</c:f>
              <c:numCache>
                <c:formatCode>_(* #,##0.00_);_(* \(#,##0.00\);_(* "-"??_);_(@_)</c:formatCode>
                <c:ptCount val="12"/>
                <c:pt idx="0">
                  <c:v>1.76</c:v>
                </c:pt>
                <c:pt idx="1">
                  <c:v>1.8499999999999999</c:v>
                </c:pt>
                <c:pt idx="2">
                  <c:v>1.875</c:v>
                </c:pt>
                <c:pt idx="3">
                  <c:v>1.0649999999999999</c:v>
                </c:pt>
                <c:pt idx="4">
                  <c:v>1.8749999999999998</c:v>
                </c:pt>
                <c:pt idx="5">
                  <c:v>2.0700000000000003</c:v>
                </c:pt>
                <c:pt idx="6">
                  <c:v>1.4750000000000001</c:v>
                </c:pt>
                <c:pt idx="7">
                  <c:v>2.0150000000000001</c:v>
                </c:pt>
                <c:pt idx="8">
                  <c:v>1.2799999999999998</c:v>
                </c:pt>
                <c:pt idx="9">
                  <c:v>1.1599999999999999</c:v>
                </c:pt>
                <c:pt idx="10">
                  <c:v>1.5174999999999998</c:v>
                </c:pt>
                <c:pt idx="11">
                  <c:v>1.2649999999999999</c:v>
                </c:pt>
              </c:numCache>
            </c:numRef>
          </c:xVal>
          <c:yVal>
            <c:numRef>
              <c:f>'5. Benefits and price'!$G$5:$G$16</c:f>
              <c:numCache>
                <c:formatCode>General</c:formatCode>
                <c:ptCount val="12"/>
                <c:pt idx="0">
                  <c:v>120</c:v>
                </c:pt>
                <c:pt idx="1">
                  <c:v>100</c:v>
                </c:pt>
                <c:pt idx="2">
                  <c:v>200</c:v>
                </c:pt>
                <c:pt idx="3">
                  <c:v>70</c:v>
                </c:pt>
                <c:pt idx="4">
                  <c:v>150</c:v>
                </c:pt>
                <c:pt idx="5">
                  <c:v>100</c:v>
                </c:pt>
                <c:pt idx="6">
                  <c:v>40</c:v>
                </c:pt>
                <c:pt idx="7">
                  <c:v>40</c:v>
                </c:pt>
                <c:pt idx="8">
                  <c:v>30</c:v>
                </c:pt>
                <c:pt idx="9">
                  <c:v>70</c:v>
                </c:pt>
                <c:pt idx="10">
                  <c:v>80</c:v>
                </c:pt>
                <c:pt idx="11">
                  <c:v>50</c:v>
                </c:pt>
              </c:numCache>
            </c:numRef>
          </c:yVal>
          <c:bubbleSize>
            <c:numLit>
              <c:formatCode>General</c:formatCode>
              <c:ptCount val="12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</c:numLit>
          </c:bubbleSize>
          <c:bubble3D val="1"/>
          <c:extLst>
            <c:ext xmlns:c15="http://schemas.microsoft.com/office/drawing/2012/chart" uri="{02D57815-91ED-43cb-92C2-25804820EDAC}">
              <c15:datalabelsRange>
                <c15:f>'5. Benefits and price'!$B$5:$B$16</c15:f>
                <c15:dlblRangeCache>
                  <c:ptCount val="12"/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50"/>
        <c:showNegBubbles val="0"/>
        <c:axId val="542606640"/>
        <c:axId val="542607424"/>
      </c:bubbleChart>
      <c:valAx>
        <c:axId val="542606640"/>
        <c:scaling>
          <c:orientation val="minMax"/>
          <c:max val="2.2000000000000002"/>
          <c:min val="1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benefits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4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607424"/>
        <c:crosses val="autoZero"/>
        <c:crossBetween val="midCat"/>
      </c:valAx>
      <c:valAx>
        <c:axId val="5426074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price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2606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 sz="2400"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692906688697623E-2"/>
          <c:y val="5.0339857095343402E-2"/>
          <c:w val="0.85343017206985428"/>
          <c:h val="0.7520381876642486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Prob!$E$4:$E$8</c:f>
              <c:numCache>
                <c:formatCode>0.0%</c:formatCode>
                <c:ptCount val="5"/>
                <c:pt idx="0">
                  <c:v>0.1</c:v>
                </c:pt>
                <c:pt idx="1">
                  <c:v>0.2</c:v>
                </c:pt>
                <c:pt idx="2">
                  <c:v>0.5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91594616"/>
        <c:axId val="191593832"/>
      </c:barChart>
      <c:catAx>
        <c:axId val="191594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Answer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93832"/>
        <c:crosses val="autoZero"/>
        <c:auto val="1"/>
        <c:lblAlgn val="ctr"/>
        <c:lblOffset val="100"/>
        <c:noMultiLvlLbl val="0"/>
      </c:catAx>
      <c:valAx>
        <c:axId val="191593832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probability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crossAx val="191594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94" workbookViewId="0" zoomToFit="1"/>
  </sheetViews>
  <pageMargins left="0.7" right="0.7" top="0.75" bottom="0.75" header="0.3" footer="0.3"/>
  <drawing r:id="rId1"/>
</chartsheet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357554</xdr:colOff>
      <xdr:row>19</xdr:row>
      <xdr:rowOff>99647</xdr:rowOff>
    </xdr:from>
    <xdr:to>
      <xdr:col>4</xdr:col>
      <xdr:colOff>744415</xdr:colOff>
      <xdr:row>24</xdr:row>
      <xdr:rowOff>140677</xdr:rowOff>
    </xdr:to>
    <xdr:sp macro="" textlink="">
      <xdr:nvSpPr>
        <xdr:cNvPr id="2" name="Rounded Rectangular Callout 1"/>
        <xdr:cNvSpPr/>
      </xdr:nvSpPr>
      <xdr:spPr>
        <a:xfrm>
          <a:off x="967154" y="3598985"/>
          <a:ext cx="2215661" cy="949569"/>
        </a:xfrm>
        <a:prstGeom prst="wedgeRoundRectCallout">
          <a:avLst>
            <a:gd name="adj1" fmla="val -70304"/>
            <a:gd name="adj2" fmla="val -70216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INSERT data here &amp; apply filter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10160</xdr:colOff>
      <xdr:row>11</xdr:row>
      <xdr:rowOff>116840</xdr:rowOff>
    </xdr:from>
    <xdr:to>
      <xdr:col>12</xdr:col>
      <xdr:colOff>229381</xdr:colOff>
      <xdr:row>16</xdr:row>
      <xdr:rowOff>141849</xdr:rowOff>
    </xdr:to>
    <xdr:sp macro="" textlink="">
      <xdr:nvSpPr>
        <xdr:cNvPr id="2" name="Rounded Rectangular Callout 1"/>
        <xdr:cNvSpPr/>
      </xdr:nvSpPr>
      <xdr:spPr>
        <a:xfrm>
          <a:off x="4754880" y="2758440"/>
          <a:ext cx="2215661" cy="949569"/>
        </a:xfrm>
        <a:prstGeom prst="wedgeRoundRectCallout">
          <a:avLst>
            <a:gd name="adj1" fmla="val -70304"/>
            <a:gd name="adj2" fmla="val -70216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complete table using the displayed</a:t>
          </a:r>
          <a:r>
            <a:rPr lang="en-GB" sz="1100" baseline="0"/>
            <a:t> formulas</a:t>
          </a:r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426720</xdr:colOff>
      <xdr:row>11</xdr:row>
      <xdr:rowOff>20320</xdr:rowOff>
    </xdr:from>
    <xdr:to>
      <xdr:col>14</xdr:col>
      <xdr:colOff>36341</xdr:colOff>
      <xdr:row>16</xdr:row>
      <xdr:rowOff>45329</xdr:rowOff>
    </xdr:to>
    <xdr:sp macro="" textlink="">
      <xdr:nvSpPr>
        <xdr:cNvPr id="2" name="Rounded Rectangular Callout 1"/>
        <xdr:cNvSpPr/>
      </xdr:nvSpPr>
      <xdr:spPr>
        <a:xfrm>
          <a:off x="5781040" y="2672080"/>
          <a:ext cx="2215661" cy="949569"/>
        </a:xfrm>
        <a:prstGeom prst="wedgeRoundRectCallout">
          <a:avLst>
            <a:gd name="adj1" fmla="val 1918"/>
            <a:gd name="adj2" fmla="val -9001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determine the utilities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198120</xdr:colOff>
      <xdr:row>8</xdr:row>
      <xdr:rowOff>147320</xdr:rowOff>
    </xdr:from>
    <xdr:to>
      <xdr:col>7</xdr:col>
      <xdr:colOff>518941</xdr:colOff>
      <xdr:row>13</xdr:row>
      <xdr:rowOff>182489</xdr:rowOff>
    </xdr:to>
    <xdr:sp macro="" textlink="">
      <xdr:nvSpPr>
        <xdr:cNvPr id="2" name="Rounded Rectangular Callout 1"/>
        <xdr:cNvSpPr/>
      </xdr:nvSpPr>
      <xdr:spPr>
        <a:xfrm>
          <a:off x="1828800" y="2240280"/>
          <a:ext cx="2215661" cy="949569"/>
        </a:xfrm>
        <a:prstGeom prst="wedgeRoundRectCallout">
          <a:avLst>
            <a:gd name="adj1" fmla="val 163558"/>
            <a:gd name="adj2" fmla="val -98570"/>
            <a:gd name="adj3" fmla="val 16667"/>
          </a:avLst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nothing to do here ....</a:t>
          </a:r>
        </a:p>
        <a:p>
          <a:pPr algn="l"/>
          <a:r>
            <a:rPr lang="en-GB" sz="1100"/>
            <a:t>just observe that the</a:t>
          </a:r>
          <a:r>
            <a:rPr lang="en-GB" sz="1100" baseline="0"/>
            <a:t> price benefit has been taken out of the supplier "benefits"</a:t>
          </a:r>
          <a:endParaRPr lang="en-GB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0242" cy="60652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0242" cy="606521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123264</xdr:colOff>
      <xdr:row>2</xdr:row>
      <xdr:rowOff>0</xdr:rowOff>
    </xdr:from>
    <xdr:to>
      <xdr:col>11</xdr:col>
      <xdr:colOff>243727</xdr:colOff>
      <xdr:row>14</xdr:row>
      <xdr:rowOff>35299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2:G14" totalsRowShown="0">
  <autoFilter ref="B2:G14"/>
  <sortState ref="B3:G14">
    <sortCondition ref="B2:B14"/>
  </sortState>
  <tableColumns count="6">
    <tableColumn id="1" name="#"/>
    <tableColumn id="2" name="Region"/>
    <tableColumn id="3" name="Quality"/>
    <tableColumn id="4" name="distance to plant"/>
    <tableColumn id="5" name="distance to warehouse"/>
    <tableColumn id="6" name="price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90" zoomScaleNormal="190" workbookViewId="0">
      <selection activeCell="D12" sqref="D12"/>
    </sheetView>
  </sheetViews>
  <sheetFormatPr defaultRowHeight="14.4" x14ac:dyDescent="0.3"/>
  <cols>
    <col min="1" max="1" width="4.109375" customWidth="1"/>
    <col min="2" max="2" width="4.33203125" bestFit="1" customWidth="1"/>
    <col min="3" max="3" width="9.44140625" bestFit="1" customWidth="1"/>
    <col min="4" max="4" width="9.6640625" bestFit="1" customWidth="1"/>
    <col min="5" max="5" width="18.109375" bestFit="1" customWidth="1"/>
    <col min="6" max="6" width="23.6640625" bestFit="1" customWidth="1"/>
    <col min="7" max="7" width="7.6640625" bestFit="1" customWidth="1"/>
  </cols>
  <sheetData>
    <row r="1" spans="1:7" ht="21" x14ac:dyDescent="0.4">
      <c r="A1" s="3" t="s">
        <v>8</v>
      </c>
    </row>
    <row r="2" spans="1:7" x14ac:dyDescent="0.3">
      <c r="B2" t="s">
        <v>0</v>
      </c>
      <c r="C2" t="s">
        <v>1</v>
      </c>
      <c r="D2" t="s">
        <v>2</v>
      </c>
      <c r="E2" t="s">
        <v>5</v>
      </c>
      <c r="F2" t="s">
        <v>6</v>
      </c>
      <c r="G2" t="s">
        <v>7</v>
      </c>
    </row>
    <row r="3" spans="1:7" x14ac:dyDescent="0.3">
      <c r="B3">
        <v>1</v>
      </c>
      <c r="C3" t="s">
        <v>3</v>
      </c>
      <c r="D3">
        <v>2</v>
      </c>
      <c r="E3">
        <v>60</v>
      </c>
      <c r="F3">
        <v>100</v>
      </c>
      <c r="G3">
        <v>120</v>
      </c>
    </row>
    <row r="4" spans="1:7" x14ac:dyDescent="0.3">
      <c r="B4">
        <v>2</v>
      </c>
      <c r="C4" t="s">
        <v>4</v>
      </c>
      <c r="D4">
        <v>3</v>
      </c>
      <c r="E4">
        <v>40</v>
      </c>
      <c r="F4">
        <v>130</v>
      </c>
      <c r="G4">
        <v>100</v>
      </c>
    </row>
    <row r="5" spans="1:7" x14ac:dyDescent="0.3">
      <c r="B5">
        <v>3</v>
      </c>
      <c r="C5" t="s">
        <v>4</v>
      </c>
      <c r="D5">
        <v>4</v>
      </c>
      <c r="E5">
        <v>100</v>
      </c>
      <c r="F5">
        <v>150</v>
      </c>
      <c r="G5">
        <v>200</v>
      </c>
    </row>
    <row r="6" spans="1:7" x14ac:dyDescent="0.3">
      <c r="B6">
        <v>4</v>
      </c>
      <c r="C6" t="s">
        <v>3</v>
      </c>
      <c r="D6">
        <v>2</v>
      </c>
      <c r="E6">
        <v>400</v>
      </c>
      <c r="F6">
        <v>110</v>
      </c>
      <c r="G6">
        <v>70</v>
      </c>
    </row>
    <row r="7" spans="1:7" x14ac:dyDescent="0.3">
      <c r="B7">
        <v>5</v>
      </c>
      <c r="C7" t="s">
        <v>4</v>
      </c>
      <c r="D7">
        <v>3</v>
      </c>
      <c r="E7">
        <v>50</v>
      </c>
      <c r="F7">
        <v>100</v>
      </c>
      <c r="G7">
        <v>150</v>
      </c>
    </row>
    <row r="8" spans="1:7" x14ac:dyDescent="0.3">
      <c r="B8">
        <v>6</v>
      </c>
      <c r="C8" t="s">
        <v>3</v>
      </c>
      <c r="D8">
        <v>4</v>
      </c>
      <c r="E8">
        <v>50</v>
      </c>
      <c r="F8">
        <v>140</v>
      </c>
      <c r="G8">
        <v>100</v>
      </c>
    </row>
    <row r="9" spans="1:7" x14ac:dyDescent="0.3">
      <c r="B9">
        <v>7</v>
      </c>
      <c r="C9" t="s">
        <v>4</v>
      </c>
      <c r="D9">
        <v>2</v>
      </c>
      <c r="E9">
        <v>200</v>
      </c>
      <c r="F9">
        <v>50</v>
      </c>
      <c r="G9">
        <v>40</v>
      </c>
    </row>
    <row r="10" spans="1:7" x14ac:dyDescent="0.3">
      <c r="B10">
        <v>8</v>
      </c>
      <c r="C10" t="s">
        <v>3</v>
      </c>
      <c r="D10">
        <v>4</v>
      </c>
      <c r="E10">
        <v>100</v>
      </c>
      <c r="F10">
        <v>110</v>
      </c>
      <c r="G10">
        <v>40</v>
      </c>
    </row>
    <row r="11" spans="1:7" x14ac:dyDescent="0.3">
      <c r="B11">
        <v>9</v>
      </c>
      <c r="C11" t="s">
        <v>3</v>
      </c>
      <c r="D11">
        <v>2</v>
      </c>
      <c r="E11">
        <v>300</v>
      </c>
      <c r="F11">
        <v>100</v>
      </c>
      <c r="G11">
        <v>30</v>
      </c>
    </row>
    <row r="12" spans="1:7" x14ac:dyDescent="0.3">
      <c r="B12">
        <v>10</v>
      </c>
      <c r="C12" t="s">
        <v>4</v>
      </c>
      <c r="D12">
        <v>3</v>
      </c>
      <c r="E12">
        <v>400</v>
      </c>
      <c r="F12">
        <v>110</v>
      </c>
      <c r="G12">
        <v>70</v>
      </c>
    </row>
    <row r="13" spans="1:7" x14ac:dyDescent="0.3">
      <c r="B13">
        <v>11</v>
      </c>
      <c r="C13" t="s">
        <v>3</v>
      </c>
      <c r="D13">
        <v>2</v>
      </c>
      <c r="E13">
        <v>200</v>
      </c>
      <c r="F13">
        <v>75</v>
      </c>
      <c r="G13">
        <v>80</v>
      </c>
    </row>
    <row r="14" spans="1:7" x14ac:dyDescent="0.3">
      <c r="B14">
        <v>12</v>
      </c>
      <c r="C14" t="s">
        <v>3</v>
      </c>
      <c r="D14">
        <v>2</v>
      </c>
      <c r="E14">
        <v>300</v>
      </c>
      <c r="F14">
        <v>110</v>
      </c>
      <c r="G14">
        <v>50</v>
      </c>
    </row>
    <row r="16" spans="1:7" x14ac:dyDescent="0.3">
      <c r="A16" t="s">
        <v>54</v>
      </c>
    </row>
    <row r="17" spans="1:2" x14ac:dyDescent="0.3">
      <c r="B17" t="s">
        <v>55</v>
      </c>
    </row>
    <row r="19" spans="1:2" x14ac:dyDescent="0.3">
      <c r="A19" t="s">
        <v>56</v>
      </c>
    </row>
    <row r="20" spans="1:2" x14ac:dyDescent="0.3">
      <c r="A20">
        <v>1</v>
      </c>
      <c r="B20" t="s">
        <v>57</v>
      </c>
    </row>
    <row r="21" spans="1:2" x14ac:dyDescent="0.3">
      <c r="A21">
        <v>2</v>
      </c>
      <c r="B21" t="s">
        <v>58</v>
      </c>
    </row>
    <row r="22" spans="1:2" x14ac:dyDescent="0.3">
      <c r="A22">
        <v>3</v>
      </c>
      <c r="B22" t="s">
        <v>59</v>
      </c>
    </row>
    <row r="23" spans="1:2" x14ac:dyDescent="0.3">
      <c r="A23">
        <v>4</v>
      </c>
      <c r="B23" t="s">
        <v>62</v>
      </c>
    </row>
    <row r="24" spans="1:2" x14ac:dyDescent="0.3">
      <c r="A24">
        <v>5</v>
      </c>
      <c r="B24" t="s">
        <v>60</v>
      </c>
    </row>
    <row r="25" spans="1:2" x14ac:dyDescent="0.3">
      <c r="A25">
        <v>6</v>
      </c>
      <c r="B25" t="s">
        <v>61</v>
      </c>
    </row>
    <row r="27" spans="1:2" x14ac:dyDescent="0.3">
      <c r="A27" t="s">
        <v>63</v>
      </c>
    </row>
    <row r="28" spans="1:2" x14ac:dyDescent="0.3">
      <c r="A28" t="s">
        <v>64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topLeftCell="A7" zoomScale="130" zoomScaleNormal="130" workbookViewId="0">
      <selection activeCell="F23" sqref="F23"/>
    </sheetView>
  </sheetViews>
  <sheetFormatPr defaultRowHeight="14.4" x14ac:dyDescent="0.3"/>
  <cols>
    <col min="5" max="5" width="17.33203125" bestFit="1" customWidth="1"/>
    <col min="6" max="6" width="22.33203125" bestFit="1" customWidth="1"/>
  </cols>
  <sheetData>
    <row r="3" spans="1:3" ht="18" x14ac:dyDescent="0.35">
      <c r="A3" s="21" t="s">
        <v>49</v>
      </c>
    </row>
    <row r="4" spans="1:3" x14ac:dyDescent="0.3">
      <c r="A4" t="s">
        <v>69</v>
      </c>
    </row>
    <row r="5" spans="1:3" x14ac:dyDescent="0.3">
      <c r="B5" t="s">
        <v>67</v>
      </c>
    </row>
    <row r="6" spans="1:3" x14ac:dyDescent="0.3">
      <c r="B6" t="s">
        <v>68</v>
      </c>
    </row>
    <row r="7" spans="1:3" x14ac:dyDescent="0.3">
      <c r="B7" t="s">
        <v>50</v>
      </c>
    </row>
    <row r="8" spans="1:3" x14ac:dyDescent="0.3">
      <c r="C8" t="s">
        <v>51</v>
      </c>
    </row>
    <row r="9" spans="1:3" x14ac:dyDescent="0.3">
      <c r="B9" t="s">
        <v>52</v>
      </c>
    </row>
    <row r="10" spans="1:3" x14ac:dyDescent="0.3">
      <c r="C10" t="s">
        <v>53</v>
      </c>
    </row>
    <row r="11" spans="1:3" x14ac:dyDescent="0.3">
      <c r="B11" t="s">
        <v>65</v>
      </c>
    </row>
    <row r="12" spans="1:3" x14ac:dyDescent="0.3">
      <c r="B12" t="s">
        <v>66</v>
      </c>
    </row>
    <row r="13" spans="1:3" x14ac:dyDescent="0.3">
      <c r="A13" s="20" t="s">
        <v>70</v>
      </c>
    </row>
    <row r="14" spans="1:3" x14ac:dyDescent="0.3">
      <c r="A14">
        <v>1</v>
      </c>
      <c r="B14" t="s">
        <v>71</v>
      </c>
    </row>
    <row r="15" spans="1:3" x14ac:dyDescent="0.3">
      <c r="A15">
        <v>2</v>
      </c>
      <c r="B15" t="s">
        <v>73</v>
      </c>
    </row>
    <row r="16" spans="1:3" x14ac:dyDescent="0.3">
      <c r="A16">
        <v>3</v>
      </c>
      <c r="B16" t="s">
        <v>72</v>
      </c>
    </row>
    <row r="18" spans="1:2" x14ac:dyDescent="0.3">
      <c r="A18" s="20" t="s">
        <v>74</v>
      </c>
      <c r="B18" t="s">
        <v>75</v>
      </c>
    </row>
  </sheetData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zoomScale="150" zoomScaleNormal="150" workbookViewId="0">
      <selection activeCell="E2" sqref="E2"/>
    </sheetView>
  </sheetViews>
  <sheetFormatPr defaultRowHeight="14.4" x14ac:dyDescent="0.3"/>
  <cols>
    <col min="1" max="1" width="4.109375" customWidth="1"/>
    <col min="2" max="2" width="4.33203125" bestFit="1" customWidth="1"/>
    <col min="3" max="3" width="7.109375" bestFit="1" customWidth="1"/>
    <col min="4" max="4" width="8.109375" customWidth="1"/>
    <col min="5" max="5" width="8.44140625" customWidth="1"/>
    <col min="6" max="6" width="11.44140625" customWidth="1"/>
    <col min="7" max="7" width="7.6640625" bestFit="1" customWidth="1"/>
    <col min="11" max="11" width="11.33203125" customWidth="1"/>
  </cols>
  <sheetData>
    <row r="1" spans="1:14" ht="21" x14ac:dyDescent="0.4">
      <c r="A1" s="3" t="s">
        <v>9</v>
      </c>
    </row>
    <row r="2" spans="1:14" ht="21" x14ac:dyDescent="0.4">
      <c r="A2" s="3"/>
      <c r="F2" t="s">
        <v>88</v>
      </c>
    </row>
    <row r="3" spans="1:14" ht="21.6" thickBot="1" x14ac:dyDescent="0.45">
      <c r="A3" s="3"/>
      <c r="B3" s="4" t="s">
        <v>10</v>
      </c>
      <c r="C3" s="4"/>
      <c r="D3" s="4"/>
      <c r="E3" s="4"/>
      <c r="F3" s="4"/>
      <c r="G3" s="4"/>
      <c r="H3" s="54" t="s">
        <v>11</v>
      </c>
      <c r="I3" s="54"/>
      <c r="J3" s="54"/>
      <c r="K3" s="54"/>
      <c r="L3" s="54"/>
      <c r="M3" s="14">
        <f>MAX(M5:M16)</f>
        <v>0</v>
      </c>
    </row>
    <row r="4" spans="1:14" ht="43.2" thickBot="1" x14ac:dyDescent="0.35">
      <c r="B4" s="8" t="s">
        <v>12</v>
      </c>
      <c r="C4" s="7" t="s">
        <v>1</v>
      </c>
      <c r="D4" s="5" t="s">
        <v>2</v>
      </c>
      <c r="E4" s="5" t="s">
        <v>5</v>
      </c>
      <c r="F4" s="5" t="s">
        <v>6</v>
      </c>
      <c r="G4" s="6" t="s">
        <v>7</v>
      </c>
      <c r="H4" s="9" t="str">
        <f>C4</f>
        <v>Region</v>
      </c>
      <c r="I4" s="9" t="str">
        <f t="shared" ref="I4:K4" si="0">D4</f>
        <v>Quality</v>
      </c>
      <c r="J4" s="9" t="str">
        <f t="shared" si="0"/>
        <v>distance to plant</v>
      </c>
      <c r="K4" s="9" t="str">
        <f t="shared" si="0"/>
        <v>distance to warehouse</v>
      </c>
      <c r="L4" s="9" t="s">
        <v>97</v>
      </c>
      <c r="M4" s="44" t="s">
        <v>93</v>
      </c>
    </row>
    <row r="5" spans="1:14" x14ac:dyDescent="0.3">
      <c r="B5" s="24">
        <v>1</v>
      </c>
      <c r="C5" s="25" t="s">
        <v>3</v>
      </c>
      <c r="D5" s="25">
        <v>2</v>
      </c>
      <c r="E5" s="25">
        <v>60</v>
      </c>
      <c r="F5" s="25">
        <v>100</v>
      </c>
      <c r="G5" s="26">
        <v>120</v>
      </c>
      <c r="H5" s="34"/>
      <c r="I5" s="35"/>
      <c r="J5" s="35"/>
      <c r="K5" s="35"/>
      <c r="L5" s="36"/>
      <c r="M5" s="45"/>
    </row>
    <row r="6" spans="1:14" x14ac:dyDescent="0.3">
      <c r="B6" s="27">
        <v>2</v>
      </c>
      <c r="C6" s="2" t="s">
        <v>4</v>
      </c>
      <c r="D6" s="2">
        <v>3</v>
      </c>
      <c r="E6" s="2">
        <v>40</v>
      </c>
      <c r="F6" s="2">
        <v>130</v>
      </c>
      <c r="G6" s="28">
        <v>100</v>
      </c>
      <c r="H6" s="37"/>
      <c r="I6" s="23"/>
      <c r="J6" s="23"/>
      <c r="K6" s="23"/>
      <c r="L6" s="38"/>
      <c r="M6" s="46"/>
    </row>
    <row r="7" spans="1:14" x14ac:dyDescent="0.3">
      <c r="B7" s="29">
        <v>3</v>
      </c>
      <c r="C7" s="1" t="s">
        <v>4</v>
      </c>
      <c r="D7" s="1">
        <v>4</v>
      </c>
      <c r="E7" s="1">
        <v>100</v>
      </c>
      <c r="F7" s="1">
        <v>150</v>
      </c>
      <c r="G7" s="30">
        <v>200</v>
      </c>
      <c r="H7" s="39"/>
      <c r="I7" s="22"/>
      <c r="J7" s="22"/>
      <c r="K7" s="22"/>
      <c r="L7" s="40"/>
      <c r="M7" s="47"/>
    </row>
    <row r="8" spans="1:14" x14ac:dyDescent="0.3">
      <c r="B8" s="27">
        <v>4</v>
      </c>
      <c r="C8" s="2" t="s">
        <v>3</v>
      </c>
      <c r="D8" s="2">
        <v>2</v>
      </c>
      <c r="E8" s="2">
        <v>400</v>
      </c>
      <c r="F8" s="2">
        <v>110</v>
      </c>
      <c r="G8" s="28">
        <v>70</v>
      </c>
      <c r="H8" s="37"/>
      <c r="I8" s="23"/>
      <c r="J8" s="23"/>
      <c r="K8" s="23"/>
      <c r="L8" s="38"/>
      <c r="M8" s="46"/>
    </row>
    <row r="9" spans="1:14" x14ac:dyDescent="0.3">
      <c r="B9" s="29">
        <v>5</v>
      </c>
      <c r="C9" s="1" t="s">
        <v>4</v>
      </c>
      <c r="D9" s="1">
        <v>3</v>
      </c>
      <c r="E9" s="1">
        <v>50</v>
      </c>
      <c r="F9" s="1">
        <v>100</v>
      </c>
      <c r="G9" s="30">
        <v>150</v>
      </c>
      <c r="H9" s="39"/>
      <c r="I9" s="22"/>
      <c r="J9" s="22"/>
      <c r="K9" s="22"/>
      <c r="L9" s="40"/>
      <c r="M9" s="47"/>
    </row>
    <row r="10" spans="1:14" x14ac:dyDescent="0.3">
      <c r="B10" s="27">
        <v>6</v>
      </c>
      <c r="C10" s="2" t="s">
        <v>3</v>
      </c>
      <c r="D10" s="2">
        <v>4</v>
      </c>
      <c r="E10" s="2">
        <v>50</v>
      </c>
      <c r="F10" s="2">
        <v>140</v>
      </c>
      <c r="G10" s="28">
        <v>100</v>
      </c>
      <c r="H10" s="37"/>
      <c r="I10" s="23"/>
      <c r="J10" s="23"/>
      <c r="K10" s="23"/>
      <c r="L10" s="38"/>
      <c r="M10" s="46"/>
    </row>
    <row r="11" spans="1:14" x14ac:dyDescent="0.3">
      <c r="B11" s="29">
        <v>7</v>
      </c>
      <c r="C11" s="1" t="s">
        <v>4</v>
      </c>
      <c r="D11" s="1">
        <v>2</v>
      </c>
      <c r="E11" s="1">
        <v>200</v>
      </c>
      <c r="F11" s="1">
        <v>50</v>
      </c>
      <c r="G11" s="30">
        <v>40</v>
      </c>
      <c r="H11" s="39"/>
      <c r="I11" s="22"/>
      <c r="J11" s="22"/>
      <c r="K11" s="22"/>
      <c r="L11" s="40"/>
      <c r="M11" s="47"/>
    </row>
    <row r="12" spans="1:14" x14ac:dyDescent="0.3">
      <c r="B12" s="50">
        <v>8</v>
      </c>
      <c r="C12" s="2" t="s">
        <v>3</v>
      </c>
      <c r="D12" s="2">
        <v>4</v>
      </c>
      <c r="E12" s="2">
        <v>100</v>
      </c>
      <c r="F12" s="2">
        <v>110</v>
      </c>
      <c r="G12" s="28">
        <v>40</v>
      </c>
      <c r="H12" s="37"/>
      <c r="I12" s="23"/>
      <c r="J12" s="23"/>
      <c r="K12" s="23"/>
      <c r="L12" s="38"/>
      <c r="M12" s="49"/>
      <c r="N12" t="s">
        <v>95</v>
      </c>
    </row>
    <row r="13" spans="1:14" x14ac:dyDescent="0.3">
      <c r="B13" s="29">
        <v>9</v>
      </c>
      <c r="C13" s="1" t="s">
        <v>3</v>
      </c>
      <c r="D13" s="1">
        <v>2</v>
      </c>
      <c r="E13" s="1">
        <v>300</v>
      </c>
      <c r="F13" s="1">
        <v>100</v>
      </c>
      <c r="G13" s="30">
        <v>30</v>
      </c>
      <c r="H13" s="39"/>
      <c r="I13" s="22"/>
      <c r="J13" s="22"/>
      <c r="K13" s="22"/>
      <c r="L13" s="40"/>
      <c r="M13" s="47"/>
    </row>
    <row r="14" spans="1:14" x14ac:dyDescent="0.3">
      <c r="B14" s="27">
        <v>10</v>
      </c>
      <c r="C14" s="2" t="s">
        <v>4</v>
      </c>
      <c r="D14" s="2">
        <v>3</v>
      </c>
      <c r="E14" s="2">
        <v>400</v>
      </c>
      <c r="F14" s="2">
        <v>110</v>
      </c>
      <c r="G14" s="28">
        <v>70</v>
      </c>
      <c r="H14" s="37"/>
      <c r="I14" s="23"/>
      <c r="J14" s="23"/>
      <c r="K14" s="23"/>
      <c r="L14" s="38"/>
      <c r="M14" s="46"/>
    </row>
    <row r="15" spans="1:14" x14ac:dyDescent="0.3">
      <c r="B15" s="29">
        <v>11</v>
      </c>
      <c r="C15" s="1" t="s">
        <v>3</v>
      </c>
      <c r="D15" s="1">
        <v>2</v>
      </c>
      <c r="E15" s="1">
        <v>200</v>
      </c>
      <c r="F15" s="1">
        <v>75</v>
      </c>
      <c r="G15" s="30">
        <v>80</v>
      </c>
      <c r="H15" s="39"/>
      <c r="I15" s="22"/>
      <c r="J15" s="22"/>
      <c r="K15" s="22"/>
      <c r="L15" s="40"/>
      <c r="M15" s="47"/>
    </row>
    <row r="16" spans="1:14" ht="15" thickBot="1" x14ac:dyDescent="0.35">
      <c r="B16" s="31">
        <v>12</v>
      </c>
      <c r="C16" s="32" t="s">
        <v>3</v>
      </c>
      <c r="D16" s="32">
        <v>2</v>
      </c>
      <c r="E16" s="32">
        <v>300</v>
      </c>
      <c r="F16" s="32">
        <v>110</v>
      </c>
      <c r="G16" s="33">
        <v>50</v>
      </c>
      <c r="H16" s="41"/>
      <c r="I16" s="42"/>
      <c r="J16" s="42"/>
      <c r="K16" s="42"/>
      <c r="L16" s="43"/>
      <c r="M16" s="48"/>
    </row>
    <row r="17" spans="1:13" x14ac:dyDescent="0.3">
      <c r="M17" t="s">
        <v>94</v>
      </c>
    </row>
    <row r="19" spans="1:13" x14ac:dyDescent="0.3">
      <c r="A19" s="20" t="s">
        <v>67</v>
      </c>
    </row>
    <row r="20" spans="1:13" x14ac:dyDescent="0.3">
      <c r="B20" t="s">
        <v>76</v>
      </c>
    </row>
    <row r="21" spans="1:13" x14ac:dyDescent="0.3">
      <c r="B21" t="s">
        <v>77</v>
      </c>
    </row>
    <row r="22" spans="1:13" x14ac:dyDescent="0.3">
      <c r="B22" t="s">
        <v>50</v>
      </c>
    </row>
    <row r="23" spans="1:13" x14ac:dyDescent="0.3">
      <c r="C23" t="s">
        <v>78</v>
      </c>
    </row>
    <row r="24" spans="1:13" x14ac:dyDescent="0.3">
      <c r="C24" t="s">
        <v>79</v>
      </c>
    </row>
    <row r="25" spans="1:13" x14ac:dyDescent="0.3">
      <c r="B25" t="s">
        <v>52</v>
      </c>
    </row>
    <row r="26" spans="1:13" x14ac:dyDescent="0.3">
      <c r="C26" t="s">
        <v>53</v>
      </c>
    </row>
    <row r="27" spans="1:13" x14ac:dyDescent="0.3">
      <c r="C27" t="s">
        <v>80</v>
      </c>
    </row>
    <row r="28" spans="1:13" x14ac:dyDescent="0.3">
      <c r="B28" t="s">
        <v>81</v>
      </c>
    </row>
    <row r="29" spans="1:13" x14ac:dyDescent="0.3">
      <c r="C29" t="s">
        <v>65</v>
      </c>
    </row>
    <row r="30" spans="1:13" x14ac:dyDescent="0.3">
      <c r="C30" t="s">
        <v>82</v>
      </c>
    </row>
    <row r="31" spans="1:13" x14ac:dyDescent="0.3">
      <c r="C31" t="s">
        <v>83</v>
      </c>
    </row>
    <row r="32" spans="1:13" x14ac:dyDescent="0.3">
      <c r="D32" t="s">
        <v>84</v>
      </c>
    </row>
    <row r="33" spans="2:3" x14ac:dyDescent="0.3">
      <c r="C33" t="s">
        <v>85</v>
      </c>
    </row>
    <row r="34" spans="2:3" x14ac:dyDescent="0.3">
      <c r="C34" t="s">
        <v>86</v>
      </c>
    </row>
    <row r="35" spans="2:3" x14ac:dyDescent="0.3">
      <c r="C35" t="s">
        <v>87</v>
      </c>
    </row>
    <row r="36" spans="2:3" x14ac:dyDescent="0.3">
      <c r="B36" t="s">
        <v>89</v>
      </c>
    </row>
    <row r="37" spans="2:3" x14ac:dyDescent="0.3">
      <c r="C37" t="s">
        <v>90</v>
      </c>
    </row>
    <row r="38" spans="2:3" x14ac:dyDescent="0.3">
      <c r="C38" t="s">
        <v>91</v>
      </c>
    </row>
    <row r="39" spans="2:3" x14ac:dyDescent="0.3">
      <c r="C39" t="s">
        <v>92</v>
      </c>
    </row>
  </sheetData>
  <autoFilter ref="B4:M16">
    <sortState ref="B4:M15">
      <sortCondition ref="B3:B15"/>
    </sortState>
  </autoFilter>
  <mergeCells count="1">
    <mergeCell ref="H3:L3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9"/>
  <sheetViews>
    <sheetView zoomScale="150" zoomScaleNormal="150" workbookViewId="0">
      <selection activeCell="N10" sqref="N10"/>
    </sheetView>
  </sheetViews>
  <sheetFormatPr defaultRowHeight="14.4" x14ac:dyDescent="0.3"/>
  <cols>
    <col min="1" max="1" width="4.109375" customWidth="1"/>
    <col min="2" max="2" width="4.33203125" bestFit="1" customWidth="1"/>
    <col min="3" max="3" width="7.109375" bestFit="1" customWidth="1"/>
    <col min="4" max="4" width="8.109375" customWidth="1"/>
    <col min="5" max="5" width="8.44140625" customWidth="1"/>
    <col min="6" max="6" width="11.44140625" customWidth="1"/>
    <col min="7" max="7" width="7.6640625" bestFit="1" customWidth="1"/>
    <col min="11" max="11" width="11.33203125" customWidth="1"/>
  </cols>
  <sheetData>
    <row r="1" spans="1:14" ht="21" x14ac:dyDescent="0.4">
      <c r="A1" s="3" t="s">
        <v>98</v>
      </c>
    </row>
    <row r="2" spans="1:14" ht="21" x14ac:dyDescent="0.4">
      <c r="A2" s="3"/>
      <c r="E2">
        <f>MAX(E3:F3)</f>
        <v>400</v>
      </c>
      <c r="F2" t="s">
        <v>88</v>
      </c>
    </row>
    <row r="3" spans="1:14" ht="21.6" thickBot="1" x14ac:dyDescent="0.45">
      <c r="A3" s="3"/>
      <c r="B3" s="4" t="s">
        <v>10</v>
      </c>
      <c r="C3" s="4">
        <f>MAX(C5:C16)</f>
        <v>0</v>
      </c>
      <c r="D3" s="4">
        <f>MAX(D5:D16)</f>
        <v>4</v>
      </c>
      <c r="E3" s="4">
        <f t="shared" ref="E3:G3" si="0">MAX(E5:E16)</f>
        <v>400</v>
      </c>
      <c r="F3" s="4">
        <f t="shared" si="0"/>
        <v>150</v>
      </c>
      <c r="G3" s="4">
        <f t="shared" si="0"/>
        <v>200</v>
      </c>
      <c r="H3" s="51">
        <v>0.4</v>
      </c>
      <c r="I3" s="51">
        <v>0.7</v>
      </c>
      <c r="J3" s="51">
        <v>0.8</v>
      </c>
      <c r="K3" s="51">
        <v>0.6</v>
      </c>
      <c r="L3" s="52">
        <v>1</v>
      </c>
      <c r="M3" s="14">
        <f>MAX(M5:M16)</f>
        <v>0</v>
      </c>
    </row>
    <row r="4" spans="1:14" ht="43.8" thickBot="1" x14ac:dyDescent="0.35">
      <c r="B4" s="8" t="s">
        <v>12</v>
      </c>
      <c r="C4" s="7" t="s">
        <v>1</v>
      </c>
      <c r="D4" s="5" t="s">
        <v>2</v>
      </c>
      <c r="E4" s="5" t="s">
        <v>5</v>
      </c>
      <c r="F4" s="5" t="s">
        <v>6</v>
      </c>
      <c r="G4" s="6" t="s">
        <v>7</v>
      </c>
      <c r="H4" s="9" t="str">
        <f>C4</f>
        <v>Region</v>
      </c>
      <c r="I4" s="9" t="str">
        <f t="shared" ref="I4:K4" si="1">D4</f>
        <v>Quality</v>
      </c>
      <c r="J4" s="9" t="str">
        <f t="shared" si="1"/>
        <v>distance to plant</v>
      </c>
      <c r="K4" s="9" t="str">
        <f t="shared" si="1"/>
        <v>distance to warehouse</v>
      </c>
      <c r="L4" s="9" t="s">
        <v>97</v>
      </c>
      <c r="M4" s="44" t="s">
        <v>96</v>
      </c>
    </row>
    <row r="5" spans="1:14" x14ac:dyDescent="0.3">
      <c r="B5" s="24">
        <v>1</v>
      </c>
      <c r="C5" s="25" t="s">
        <v>3</v>
      </c>
      <c r="D5" s="25">
        <v>2</v>
      </c>
      <c r="E5" s="25">
        <v>60</v>
      </c>
      <c r="F5" s="25">
        <v>100</v>
      </c>
      <c r="G5" s="26">
        <v>120</v>
      </c>
      <c r="H5" s="34">
        <f>IF(C5="A",0.7,0.5)</f>
        <v>0.7</v>
      </c>
      <c r="I5" s="35">
        <f>D5/D$3</f>
        <v>0.5</v>
      </c>
      <c r="J5" s="35">
        <f>1-E5/$E$2</f>
        <v>0.85</v>
      </c>
      <c r="K5" s="35">
        <f>1-F5/$E$2</f>
        <v>0.75</v>
      </c>
      <c r="L5" s="36">
        <f>1-G5/G$3</f>
        <v>0.4</v>
      </c>
      <c r="M5" s="45"/>
    </row>
    <row r="6" spans="1:14" x14ac:dyDescent="0.3">
      <c r="B6" s="27">
        <v>2</v>
      </c>
      <c r="C6" s="2" t="s">
        <v>4</v>
      </c>
      <c r="D6" s="2">
        <v>3</v>
      </c>
      <c r="E6" s="2">
        <v>40</v>
      </c>
      <c r="F6" s="2">
        <v>130</v>
      </c>
      <c r="G6" s="28">
        <v>100</v>
      </c>
      <c r="H6" s="37">
        <f t="shared" ref="H6:H16" si="2">IF(C6="A",0.7,0.5)</f>
        <v>0.5</v>
      </c>
      <c r="I6" s="23">
        <f t="shared" ref="I6:I16" si="3">D6/D$3</f>
        <v>0.75</v>
      </c>
      <c r="J6" s="23">
        <f t="shared" ref="J6:K16" si="4">1-E6/$E$2</f>
        <v>0.9</v>
      </c>
      <c r="K6" s="23">
        <f t="shared" si="4"/>
        <v>0.67500000000000004</v>
      </c>
      <c r="L6" s="38">
        <f t="shared" ref="L6:L16" si="5">1-G6/G$3</f>
        <v>0.5</v>
      </c>
      <c r="M6" s="46"/>
    </row>
    <row r="7" spans="1:14" x14ac:dyDescent="0.3">
      <c r="B7" s="29">
        <v>3</v>
      </c>
      <c r="C7" s="1" t="s">
        <v>4</v>
      </c>
      <c r="D7" s="1">
        <v>4</v>
      </c>
      <c r="E7" s="1">
        <v>100</v>
      </c>
      <c r="F7" s="1">
        <v>150</v>
      </c>
      <c r="G7" s="30">
        <v>200</v>
      </c>
      <c r="H7" s="39">
        <f t="shared" si="2"/>
        <v>0.5</v>
      </c>
      <c r="I7" s="22">
        <f t="shared" si="3"/>
        <v>1</v>
      </c>
      <c r="J7" s="22">
        <f t="shared" si="4"/>
        <v>0.75</v>
      </c>
      <c r="K7" s="22">
        <f t="shared" si="4"/>
        <v>0.625</v>
      </c>
      <c r="L7" s="40">
        <f t="shared" si="5"/>
        <v>0</v>
      </c>
      <c r="M7" s="47"/>
    </row>
    <row r="8" spans="1:14" x14ac:dyDescent="0.3">
      <c r="B8" s="27">
        <v>4</v>
      </c>
      <c r="C8" s="2" t="s">
        <v>3</v>
      </c>
      <c r="D8" s="2">
        <v>2</v>
      </c>
      <c r="E8" s="2">
        <v>400</v>
      </c>
      <c r="F8" s="2">
        <v>110</v>
      </c>
      <c r="G8" s="28">
        <v>70</v>
      </c>
      <c r="H8" s="37">
        <f t="shared" si="2"/>
        <v>0.7</v>
      </c>
      <c r="I8" s="23">
        <f t="shared" si="3"/>
        <v>0.5</v>
      </c>
      <c r="J8" s="23">
        <f t="shared" si="4"/>
        <v>0</v>
      </c>
      <c r="K8" s="23">
        <f t="shared" si="4"/>
        <v>0.72499999999999998</v>
      </c>
      <c r="L8" s="38">
        <f t="shared" si="5"/>
        <v>0.65</v>
      </c>
      <c r="M8" s="46"/>
    </row>
    <row r="9" spans="1:14" x14ac:dyDescent="0.3">
      <c r="B9" s="29">
        <v>5</v>
      </c>
      <c r="C9" s="1" t="s">
        <v>4</v>
      </c>
      <c r="D9" s="1">
        <v>3</v>
      </c>
      <c r="E9" s="1">
        <v>50</v>
      </c>
      <c r="F9" s="1">
        <v>100</v>
      </c>
      <c r="G9" s="30">
        <v>150</v>
      </c>
      <c r="H9" s="39">
        <f t="shared" si="2"/>
        <v>0.5</v>
      </c>
      <c r="I9" s="22">
        <f t="shared" si="3"/>
        <v>0.75</v>
      </c>
      <c r="J9" s="22">
        <f t="shared" si="4"/>
        <v>0.875</v>
      </c>
      <c r="K9" s="22">
        <f t="shared" si="4"/>
        <v>0.75</v>
      </c>
      <c r="L9" s="40">
        <f t="shared" si="5"/>
        <v>0.25</v>
      </c>
      <c r="M9" s="47"/>
    </row>
    <row r="10" spans="1:14" x14ac:dyDescent="0.3">
      <c r="B10" s="27">
        <v>6</v>
      </c>
      <c r="C10" s="2" t="s">
        <v>3</v>
      </c>
      <c r="D10" s="2">
        <v>4</v>
      </c>
      <c r="E10" s="2">
        <v>50</v>
      </c>
      <c r="F10" s="2">
        <v>140</v>
      </c>
      <c r="G10" s="28">
        <v>100</v>
      </c>
      <c r="H10" s="37">
        <f t="shared" si="2"/>
        <v>0.7</v>
      </c>
      <c r="I10" s="23">
        <f t="shared" si="3"/>
        <v>1</v>
      </c>
      <c r="J10" s="23">
        <f t="shared" si="4"/>
        <v>0.875</v>
      </c>
      <c r="K10" s="23">
        <f t="shared" si="4"/>
        <v>0.65</v>
      </c>
      <c r="L10" s="38">
        <f t="shared" si="5"/>
        <v>0.5</v>
      </c>
      <c r="M10" s="46"/>
    </row>
    <row r="11" spans="1:14" x14ac:dyDescent="0.3">
      <c r="B11" s="29">
        <v>7</v>
      </c>
      <c r="C11" s="1" t="s">
        <v>4</v>
      </c>
      <c r="D11" s="1">
        <v>2</v>
      </c>
      <c r="E11" s="1">
        <v>200</v>
      </c>
      <c r="F11" s="1">
        <v>50</v>
      </c>
      <c r="G11" s="30">
        <v>40</v>
      </c>
      <c r="H11" s="39">
        <f t="shared" si="2"/>
        <v>0.5</v>
      </c>
      <c r="I11" s="22">
        <f t="shared" si="3"/>
        <v>0.5</v>
      </c>
      <c r="J11" s="22">
        <f t="shared" si="4"/>
        <v>0.5</v>
      </c>
      <c r="K11" s="22">
        <f t="shared" si="4"/>
        <v>0.875</v>
      </c>
      <c r="L11" s="40">
        <f t="shared" si="5"/>
        <v>0.8</v>
      </c>
      <c r="M11" s="47"/>
    </row>
    <row r="12" spans="1:14" x14ac:dyDescent="0.3">
      <c r="B12" s="50">
        <v>8</v>
      </c>
      <c r="C12" s="2" t="s">
        <v>3</v>
      </c>
      <c r="D12" s="2">
        <v>4</v>
      </c>
      <c r="E12" s="2">
        <v>100</v>
      </c>
      <c r="F12" s="2">
        <v>110</v>
      </c>
      <c r="G12" s="28">
        <v>40</v>
      </c>
      <c r="H12" s="37">
        <f t="shared" si="2"/>
        <v>0.7</v>
      </c>
      <c r="I12" s="23">
        <f t="shared" si="3"/>
        <v>1</v>
      </c>
      <c r="J12" s="23">
        <f t="shared" si="4"/>
        <v>0.75</v>
      </c>
      <c r="K12" s="23">
        <f t="shared" si="4"/>
        <v>0.72499999999999998</v>
      </c>
      <c r="L12" s="38">
        <f t="shared" si="5"/>
        <v>0.8</v>
      </c>
      <c r="M12" s="49"/>
      <c r="N12" t="s">
        <v>95</v>
      </c>
    </row>
    <row r="13" spans="1:14" x14ac:dyDescent="0.3">
      <c r="B13" s="29">
        <v>9</v>
      </c>
      <c r="C13" s="1" t="s">
        <v>3</v>
      </c>
      <c r="D13" s="1">
        <v>2</v>
      </c>
      <c r="E13" s="1">
        <v>300</v>
      </c>
      <c r="F13" s="1">
        <v>100</v>
      </c>
      <c r="G13" s="30">
        <v>30</v>
      </c>
      <c r="H13" s="39">
        <f t="shared" si="2"/>
        <v>0.7</v>
      </c>
      <c r="I13" s="22">
        <f t="shared" si="3"/>
        <v>0.5</v>
      </c>
      <c r="J13" s="22">
        <f t="shared" si="4"/>
        <v>0.25</v>
      </c>
      <c r="K13" s="22">
        <f t="shared" si="4"/>
        <v>0.75</v>
      </c>
      <c r="L13" s="40">
        <f t="shared" si="5"/>
        <v>0.85</v>
      </c>
      <c r="M13" s="47"/>
    </row>
    <row r="14" spans="1:14" x14ac:dyDescent="0.3">
      <c r="B14" s="27">
        <v>10</v>
      </c>
      <c r="C14" s="2" t="s">
        <v>4</v>
      </c>
      <c r="D14" s="2">
        <v>3</v>
      </c>
      <c r="E14" s="2">
        <v>400</v>
      </c>
      <c r="F14" s="2">
        <v>110</v>
      </c>
      <c r="G14" s="28">
        <v>70</v>
      </c>
      <c r="H14" s="37">
        <f t="shared" si="2"/>
        <v>0.5</v>
      </c>
      <c r="I14" s="23">
        <f t="shared" si="3"/>
        <v>0.75</v>
      </c>
      <c r="J14" s="23">
        <f t="shared" si="4"/>
        <v>0</v>
      </c>
      <c r="K14" s="23">
        <f t="shared" si="4"/>
        <v>0.72499999999999998</v>
      </c>
      <c r="L14" s="38">
        <f t="shared" si="5"/>
        <v>0.65</v>
      </c>
      <c r="M14" s="46"/>
    </row>
    <row r="15" spans="1:14" x14ac:dyDescent="0.3">
      <c r="B15" s="29">
        <v>11</v>
      </c>
      <c r="C15" s="1" t="s">
        <v>3</v>
      </c>
      <c r="D15" s="1">
        <v>2</v>
      </c>
      <c r="E15" s="1">
        <v>200</v>
      </c>
      <c r="F15" s="1">
        <v>75</v>
      </c>
      <c r="G15" s="30">
        <v>80</v>
      </c>
      <c r="H15" s="39">
        <f t="shared" si="2"/>
        <v>0.7</v>
      </c>
      <c r="I15" s="22">
        <f t="shared" si="3"/>
        <v>0.5</v>
      </c>
      <c r="J15" s="22">
        <f t="shared" si="4"/>
        <v>0.5</v>
      </c>
      <c r="K15" s="22">
        <f t="shared" si="4"/>
        <v>0.8125</v>
      </c>
      <c r="L15" s="40">
        <f t="shared" si="5"/>
        <v>0.6</v>
      </c>
      <c r="M15" s="47"/>
    </row>
    <row r="16" spans="1:14" ht="15" thickBot="1" x14ac:dyDescent="0.35">
      <c r="B16" s="31">
        <v>12</v>
      </c>
      <c r="C16" s="32" t="s">
        <v>3</v>
      </c>
      <c r="D16" s="32">
        <v>2</v>
      </c>
      <c r="E16" s="32">
        <v>300</v>
      </c>
      <c r="F16" s="32">
        <v>110</v>
      </c>
      <c r="G16" s="33">
        <v>50</v>
      </c>
      <c r="H16" s="41">
        <f t="shared" si="2"/>
        <v>0.7</v>
      </c>
      <c r="I16" s="42">
        <f t="shared" si="3"/>
        <v>0.5</v>
      </c>
      <c r="J16" s="42">
        <f t="shared" si="4"/>
        <v>0.25</v>
      </c>
      <c r="K16" s="42">
        <f t="shared" si="4"/>
        <v>0.72499999999999998</v>
      </c>
      <c r="L16" s="43">
        <f t="shared" si="5"/>
        <v>0.75</v>
      </c>
      <c r="M16" s="48"/>
    </row>
    <row r="17" spans="1:13" x14ac:dyDescent="0.3">
      <c r="M17" t="s">
        <v>94</v>
      </c>
    </row>
    <row r="19" spans="1:13" x14ac:dyDescent="0.3">
      <c r="A19" s="20" t="s">
        <v>67</v>
      </c>
    </row>
    <row r="20" spans="1:13" x14ac:dyDescent="0.3">
      <c r="B20" t="s">
        <v>76</v>
      </c>
    </row>
    <row r="21" spans="1:13" x14ac:dyDescent="0.3">
      <c r="B21" t="s">
        <v>77</v>
      </c>
    </row>
    <row r="22" spans="1:13" x14ac:dyDescent="0.3">
      <c r="B22" t="s">
        <v>50</v>
      </c>
    </row>
    <row r="23" spans="1:13" x14ac:dyDescent="0.3">
      <c r="C23" t="s">
        <v>78</v>
      </c>
    </row>
    <row r="24" spans="1:13" x14ac:dyDescent="0.3">
      <c r="C24" t="s">
        <v>79</v>
      </c>
    </row>
    <row r="25" spans="1:13" x14ac:dyDescent="0.3">
      <c r="B25" t="s">
        <v>52</v>
      </c>
    </row>
    <row r="26" spans="1:13" x14ac:dyDescent="0.3">
      <c r="C26" t="s">
        <v>53</v>
      </c>
    </row>
    <row r="27" spans="1:13" x14ac:dyDescent="0.3">
      <c r="C27" t="s">
        <v>80</v>
      </c>
    </row>
    <row r="28" spans="1:13" x14ac:dyDescent="0.3">
      <c r="B28" t="s">
        <v>81</v>
      </c>
    </row>
    <row r="29" spans="1:13" x14ac:dyDescent="0.3">
      <c r="C29" t="s">
        <v>65</v>
      </c>
    </row>
    <row r="30" spans="1:13" x14ac:dyDescent="0.3">
      <c r="C30" t="s">
        <v>82</v>
      </c>
    </row>
    <row r="31" spans="1:13" x14ac:dyDescent="0.3">
      <c r="C31" t="s">
        <v>83</v>
      </c>
    </row>
    <row r="32" spans="1:13" x14ac:dyDescent="0.3">
      <c r="D32" t="s">
        <v>84</v>
      </c>
    </row>
    <row r="33" spans="2:3" x14ac:dyDescent="0.3">
      <c r="C33" t="s">
        <v>85</v>
      </c>
    </row>
    <row r="34" spans="2:3" x14ac:dyDescent="0.3">
      <c r="C34" t="s">
        <v>86</v>
      </c>
    </row>
    <row r="35" spans="2:3" x14ac:dyDescent="0.3">
      <c r="C35" t="s">
        <v>87</v>
      </c>
    </row>
    <row r="36" spans="2:3" x14ac:dyDescent="0.3">
      <c r="B36" t="s">
        <v>89</v>
      </c>
    </row>
    <row r="37" spans="2:3" x14ac:dyDescent="0.3">
      <c r="C37" t="s">
        <v>90</v>
      </c>
    </row>
    <row r="38" spans="2:3" x14ac:dyDescent="0.3">
      <c r="C38" t="s">
        <v>91</v>
      </c>
    </row>
    <row r="39" spans="2:3" x14ac:dyDescent="0.3">
      <c r="C39" t="s">
        <v>92</v>
      </c>
    </row>
  </sheetData>
  <autoFilter ref="B4:M16">
    <sortState ref="B4:M15">
      <sortCondition ref="B3:B15"/>
    </sortState>
  </autoFilter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9"/>
  <sheetViews>
    <sheetView zoomScale="150" zoomScaleNormal="150" workbookViewId="0">
      <selection activeCell="L5" sqref="L5"/>
    </sheetView>
  </sheetViews>
  <sheetFormatPr defaultRowHeight="14.4" x14ac:dyDescent="0.3"/>
  <cols>
    <col min="1" max="1" width="4.109375" customWidth="1"/>
    <col min="2" max="2" width="4.33203125" bestFit="1" customWidth="1"/>
    <col min="3" max="3" width="7.109375" bestFit="1" customWidth="1"/>
    <col min="4" max="4" width="8.109375" customWidth="1"/>
    <col min="5" max="5" width="8.44140625" customWidth="1"/>
    <col min="6" max="6" width="11.44140625" customWidth="1"/>
    <col min="7" max="7" width="7.6640625" bestFit="1" customWidth="1"/>
    <col min="11" max="11" width="11.33203125" customWidth="1"/>
  </cols>
  <sheetData>
    <row r="1" spans="1:13" ht="21" x14ac:dyDescent="0.4">
      <c r="A1" s="3" t="s">
        <v>99</v>
      </c>
    </row>
    <row r="2" spans="1:13" ht="21" x14ac:dyDescent="0.4">
      <c r="A2" s="3"/>
      <c r="E2">
        <f>MAX(E3:F3)</f>
        <v>400</v>
      </c>
      <c r="F2" t="s">
        <v>88</v>
      </c>
    </row>
    <row r="3" spans="1:13" ht="21.6" thickBot="1" x14ac:dyDescent="0.45">
      <c r="A3" s="3"/>
      <c r="B3" s="4" t="s">
        <v>10</v>
      </c>
      <c r="C3" s="4">
        <f>MAX(C5:C16)</f>
        <v>0</v>
      </c>
      <c r="D3" s="4">
        <f>MAX(D5:D16)</f>
        <v>4</v>
      </c>
      <c r="E3" s="4">
        <f t="shared" ref="E3:G3" si="0">MAX(E5:E16)</f>
        <v>400</v>
      </c>
      <c r="F3" s="4">
        <f t="shared" si="0"/>
        <v>150</v>
      </c>
      <c r="G3" s="4">
        <f t="shared" si="0"/>
        <v>200</v>
      </c>
      <c r="H3" s="51">
        <v>0.4</v>
      </c>
      <c r="I3" s="51">
        <v>0.7</v>
      </c>
      <c r="J3" s="51">
        <v>0.8</v>
      </c>
      <c r="K3" s="51">
        <v>0.6</v>
      </c>
      <c r="L3" s="14">
        <f>MAX(L5:L16)</f>
        <v>2.0700000000000003</v>
      </c>
      <c r="M3" s="52"/>
    </row>
    <row r="4" spans="1:13" ht="43.2" thickBot="1" x14ac:dyDescent="0.35">
      <c r="B4" s="8" t="s">
        <v>12</v>
      </c>
      <c r="C4" s="7" t="s">
        <v>1</v>
      </c>
      <c r="D4" s="5" t="s">
        <v>2</v>
      </c>
      <c r="E4" s="5" t="s">
        <v>5</v>
      </c>
      <c r="F4" s="5" t="s">
        <v>6</v>
      </c>
      <c r="G4" s="6" t="s">
        <v>7</v>
      </c>
      <c r="H4" s="9" t="str">
        <f>C4</f>
        <v>Region</v>
      </c>
      <c r="I4" s="9" t="str">
        <f t="shared" ref="I4:K4" si="1">D4</f>
        <v>Quality</v>
      </c>
      <c r="J4" s="9" t="str">
        <f t="shared" si="1"/>
        <v>distance to plant</v>
      </c>
      <c r="K4" s="9" t="str">
        <f t="shared" si="1"/>
        <v>distance to warehouse</v>
      </c>
      <c r="L4" s="44" t="s">
        <v>13</v>
      </c>
      <c r="M4" s="53" t="s">
        <v>97</v>
      </c>
    </row>
    <row r="5" spans="1:13" x14ac:dyDescent="0.3">
      <c r="B5" s="24">
        <v>1</v>
      </c>
      <c r="C5" s="25" t="s">
        <v>3</v>
      </c>
      <c r="D5" s="25">
        <v>2</v>
      </c>
      <c r="E5" s="25">
        <v>60</v>
      </c>
      <c r="F5" s="25">
        <v>100</v>
      </c>
      <c r="G5" s="26">
        <v>120</v>
      </c>
      <c r="H5" s="34">
        <f>IF(C5="A",0.7,0.5)</f>
        <v>0.7</v>
      </c>
      <c r="I5" s="35">
        <f>D5/D$3</f>
        <v>0.5</v>
      </c>
      <c r="J5" s="35">
        <f>1-E5/$E$2</f>
        <v>0.85</v>
      </c>
      <c r="K5" s="35">
        <f>1-F5/$E$2</f>
        <v>0.75</v>
      </c>
      <c r="L5" s="45">
        <f t="shared" ref="L5:L16" si="2">SUMPRODUCT($H$3:$K$3,H5:K5)</f>
        <v>1.76</v>
      </c>
      <c r="M5" s="36">
        <f t="shared" ref="M5:M16" si="3">1-G5/G$3</f>
        <v>0.4</v>
      </c>
    </row>
    <row r="6" spans="1:13" x14ac:dyDescent="0.3">
      <c r="B6" s="27">
        <v>2</v>
      </c>
      <c r="C6" s="2" t="s">
        <v>4</v>
      </c>
      <c r="D6" s="2">
        <v>3</v>
      </c>
      <c r="E6" s="2">
        <v>40</v>
      </c>
      <c r="F6" s="2">
        <v>130</v>
      </c>
      <c r="G6" s="28">
        <v>100</v>
      </c>
      <c r="H6" s="37">
        <f t="shared" ref="H6:H16" si="4">IF(C6="A",0.7,0.5)</f>
        <v>0.5</v>
      </c>
      <c r="I6" s="23">
        <f t="shared" ref="I6:I16" si="5">D6/D$3</f>
        <v>0.75</v>
      </c>
      <c r="J6" s="23">
        <f t="shared" ref="J6:K16" si="6">1-E6/$E$2</f>
        <v>0.9</v>
      </c>
      <c r="K6" s="23">
        <f t="shared" si="6"/>
        <v>0.67500000000000004</v>
      </c>
      <c r="L6" s="46">
        <f t="shared" si="2"/>
        <v>1.8499999999999999</v>
      </c>
      <c r="M6" s="38">
        <f t="shared" si="3"/>
        <v>0.5</v>
      </c>
    </row>
    <row r="7" spans="1:13" x14ac:dyDescent="0.3">
      <c r="B7" s="29">
        <v>3</v>
      </c>
      <c r="C7" s="1" t="s">
        <v>4</v>
      </c>
      <c r="D7" s="1">
        <v>4</v>
      </c>
      <c r="E7" s="1">
        <v>100</v>
      </c>
      <c r="F7" s="1">
        <v>150</v>
      </c>
      <c r="G7" s="30">
        <v>200</v>
      </c>
      <c r="H7" s="39">
        <f t="shared" si="4"/>
        <v>0.5</v>
      </c>
      <c r="I7" s="22">
        <f t="shared" si="5"/>
        <v>1</v>
      </c>
      <c r="J7" s="22">
        <f t="shared" si="6"/>
        <v>0.75</v>
      </c>
      <c r="K7" s="22">
        <f t="shared" si="6"/>
        <v>0.625</v>
      </c>
      <c r="L7" s="47">
        <f t="shared" si="2"/>
        <v>1.875</v>
      </c>
      <c r="M7" s="40">
        <f t="shared" si="3"/>
        <v>0</v>
      </c>
    </row>
    <row r="8" spans="1:13" x14ac:dyDescent="0.3">
      <c r="B8" s="27">
        <v>4</v>
      </c>
      <c r="C8" s="2" t="s">
        <v>3</v>
      </c>
      <c r="D8" s="2">
        <v>2</v>
      </c>
      <c r="E8" s="2">
        <v>400</v>
      </c>
      <c r="F8" s="2">
        <v>110</v>
      </c>
      <c r="G8" s="28">
        <v>70</v>
      </c>
      <c r="H8" s="37">
        <f t="shared" si="4"/>
        <v>0.7</v>
      </c>
      <c r="I8" s="23">
        <f t="shared" si="5"/>
        <v>0.5</v>
      </c>
      <c r="J8" s="23">
        <f t="shared" si="6"/>
        <v>0</v>
      </c>
      <c r="K8" s="23">
        <f t="shared" si="6"/>
        <v>0.72499999999999998</v>
      </c>
      <c r="L8" s="46">
        <f t="shared" si="2"/>
        <v>1.0649999999999999</v>
      </c>
      <c r="M8" s="38">
        <f t="shared" si="3"/>
        <v>0.65</v>
      </c>
    </row>
    <row r="9" spans="1:13" x14ac:dyDescent="0.3">
      <c r="B9" s="29">
        <v>5</v>
      </c>
      <c r="C9" s="1" t="s">
        <v>4</v>
      </c>
      <c r="D9" s="1">
        <v>3</v>
      </c>
      <c r="E9" s="1">
        <v>50</v>
      </c>
      <c r="F9" s="1">
        <v>100</v>
      </c>
      <c r="G9" s="30">
        <v>150</v>
      </c>
      <c r="H9" s="39">
        <f t="shared" si="4"/>
        <v>0.5</v>
      </c>
      <c r="I9" s="22">
        <f t="shared" si="5"/>
        <v>0.75</v>
      </c>
      <c r="J9" s="22">
        <f t="shared" si="6"/>
        <v>0.875</v>
      </c>
      <c r="K9" s="22">
        <f t="shared" si="6"/>
        <v>0.75</v>
      </c>
      <c r="L9" s="47">
        <f t="shared" si="2"/>
        <v>1.8749999999999998</v>
      </c>
      <c r="M9" s="40">
        <f t="shared" si="3"/>
        <v>0.25</v>
      </c>
    </row>
    <row r="10" spans="1:13" x14ac:dyDescent="0.3">
      <c r="B10" s="50">
        <v>6</v>
      </c>
      <c r="C10" s="2" t="s">
        <v>3</v>
      </c>
      <c r="D10" s="2">
        <v>4</v>
      </c>
      <c r="E10" s="2">
        <v>50</v>
      </c>
      <c r="F10" s="2">
        <v>140</v>
      </c>
      <c r="G10" s="28">
        <v>100</v>
      </c>
      <c r="H10" s="37">
        <f t="shared" si="4"/>
        <v>0.7</v>
      </c>
      <c r="I10" s="23">
        <f t="shared" si="5"/>
        <v>1</v>
      </c>
      <c r="J10" s="23">
        <f t="shared" si="6"/>
        <v>0.875</v>
      </c>
      <c r="K10" s="23">
        <f t="shared" si="6"/>
        <v>0.65</v>
      </c>
      <c r="L10" s="49">
        <f t="shared" si="2"/>
        <v>2.0700000000000003</v>
      </c>
      <c r="M10" s="38">
        <f t="shared" si="3"/>
        <v>0.5</v>
      </c>
    </row>
    <row r="11" spans="1:13" x14ac:dyDescent="0.3">
      <c r="B11" s="29">
        <v>7</v>
      </c>
      <c r="C11" s="1" t="s">
        <v>4</v>
      </c>
      <c r="D11" s="1">
        <v>2</v>
      </c>
      <c r="E11" s="1">
        <v>200</v>
      </c>
      <c r="F11" s="1">
        <v>50</v>
      </c>
      <c r="G11" s="30">
        <v>40</v>
      </c>
      <c r="H11" s="39">
        <f t="shared" si="4"/>
        <v>0.5</v>
      </c>
      <c r="I11" s="22">
        <f t="shared" si="5"/>
        <v>0.5</v>
      </c>
      <c r="J11" s="22">
        <f t="shared" si="6"/>
        <v>0.5</v>
      </c>
      <c r="K11" s="22">
        <f t="shared" si="6"/>
        <v>0.875</v>
      </c>
      <c r="L11" s="47">
        <f t="shared" si="2"/>
        <v>1.4750000000000001</v>
      </c>
      <c r="M11" s="40">
        <f t="shared" si="3"/>
        <v>0.8</v>
      </c>
    </row>
    <row r="12" spans="1:13" x14ac:dyDescent="0.3">
      <c r="B12" s="27">
        <v>8</v>
      </c>
      <c r="C12" s="2" t="s">
        <v>3</v>
      </c>
      <c r="D12" s="2">
        <v>4</v>
      </c>
      <c r="E12" s="2">
        <v>100</v>
      </c>
      <c r="F12" s="2">
        <v>110</v>
      </c>
      <c r="G12" s="28">
        <v>40</v>
      </c>
      <c r="H12" s="37">
        <f t="shared" si="4"/>
        <v>0.7</v>
      </c>
      <c r="I12" s="23">
        <f t="shared" si="5"/>
        <v>1</v>
      </c>
      <c r="J12" s="23">
        <f t="shared" si="6"/>
        <v>0.75</v>
      </c>
      <c r="K12" s="23">
        <f t="shared" si="6"/>
        <v>0.72499999999999998</v>
      </c>
      <c r="L12" s="46">
        <f t="shared" si="2"/>
        <v>2.0150000000000001</v>
      </c>
      <c r="M12" s="38">
        <f t="shared" si="3"/>
        <v>0.8</v>
      </c>
    </row>
    <row r="13" spans="1:13" x14ac:dyDescent="0.3">
      <c r="B13" s="29">
        <v>9</v>
      </c>
      <c r="C13" s="1" t="s">
        <v>3</v>
      </c>
      <c r="D13" s="1">
        <v>2</v>
      </c>
      <c r="E13" s="1">
        <v>300</v>
      </c>
      <c r="F13" s="1">
        <v>100</v>
      </c>
      <c r="G13" s="30">
        <v>30</v>
      </c>
      <c r="H13" s="39">
        <f t="shared" si="4"/>
        <v>0.7</v>
      </c>
      <c r="I13" s="22">
        <f t="shared" si="5"/>
        <v>0.5</v>
      </c>
      <c r="J13" s="22">
        <f t="shared" si="6"/>
        <v>0.25</v>
      </c>
      <c r="K13" s="22">
        <f t="shared" si="6"/>
        <v>0.75</v>
      </c>
      <c r="L13" s="47">
        <f t="shared" si="2"/>
        <v>1.2799999999999998</v>
      </c>
      <c r="M13" s="40">
        <f t="shared" si="3"/>
        <v>0.85</v>
      </c>
    </row>
    <row r="14" spans="1:13" x14ac:dyDescent="0.3">
      <c r="B14" s="27">
        <v>10</v>
      </c>
      <c r="C14" s="2" t="s">
        <v>4</v>
      </c>
      <c r="D14" s="2">
        <v>3</v>
      </c>
      <c r="E14" s="2">
        <v>400</v>
      </c>
      <c r="F14" s="2">
        <v>110</v>
      </c>
      <c r="G14" s="28">
        <v>70</v>
      </c>
      <c r="H14" s="37">
        <f t="shared" si="4"/>
        <v>0.5</v>
      </c>
      <c r="I14" s="23">
        <f t="shared" si="5"/>
        <v>0.75</v>
      </c>
      <c r="J14" s="23">
        <f t="shared" si="6"/>
        <v>0</v>
      </c>
      <c r="K14" s="23">
        <f t="shared" si="6"/>
        <v>0.72499999999999998</v>
      </c>
      <c r="L14" s="46">
        <f t="shared" si="2"/>
        <v>1.1599999999999999</v>
      </c>
      <c r="M14" s="38">
        <f t="shared" si="3"/>
        <v>0.65</v>
      </c>
    </row>
    <row r="15" spans="1:13" x14ac:dyDescent="0.3">
      <c r="B15" s="29">
        <v>11</v>
      </c>
      <c r="C15" s="1" t="s">
        <v>3</v>
      </c>
      <c r="D15" s="1">
        <v>2</v>
      </c>
      <c r="E15" s="1">
        <v>200</v>
      </c>
      <c r="F15" s="1">
        <v>75</v>
      </c>
      <c r="G15" s="30">
        <v>80</v>
      </c>
      <c r="H15" s="39">
        <f t="shared" si="4"/>
        <v>0.7</v>
      </c>
      <c r="I15" s="22">
        <f t="shared" si="5"/>
        <v>0.5</v>
      </c>
      <c r="J15" s="22">
        <f t="shared" si="6"/>
        <v>0.5</v>
      </c>
      <c r="K15" s="22">
        <f t="shared" si="6"/>
        <v>0.8125</v>
      </c>
      <c r="L15" s="47">
        <f t="shared" si="2"/>
        <v>1.5174999999999998</v>
      </c>
      <c r="M15" s="40">
        <f t="shared" si="3"/>
        <v>0.6</v>
      </c>
    </row>
    <row r="16" spans="1:13" ht="15" thickBot="1" x14ac:dyDescent="0.35">
      <c r="B16" s="31">
        <v>12</v>
      </c>
      <c r="C16" s="32" t="s">
        <v>3</v>
      </c>
      <c r="D16" s="32">
        <v>2</v>
      </c>
      <c r="E16" s="32">
        <v>300</v>
      </c>
      <c r="F16" s="32">
        <v>110</v>
      </c>
      <c r="G16" s="33">
        <v>50</v>
      </c>
      <c r="H16" s="41">
        <f t="shared" si="4"/>
        <v>0.7</v>
      </c>
      <c r="I16" s="42">
        <f t="shared" si="5"/>
        <v>0.5</v>
      </c>
      <c r="J16" s="42">
        <f t="shared" si="6"/>
        <v>0.25</v>
      </c>
      <c r="K16" s="42">
        <f t="shared" si="6"/>
        <v>0.72499999999999998</v>
      </c>
      <c r="L16" s="48">
        <f t="shared" si="2"/>
        <v>1.2649999999999999</v>
      </c>
      <c r="M16" s="43">
        <f t="shared" si="3"/>
        <v>0.75</v>
      </c>
    </row>
    <row r="17" spans="1:13" x14ac:dyDescent="0.3">
      <c r="L17" t="s">
        <v>94</v>
      </c>
    </row>
    <row r="19" spans="1:13" x14ac:dyDescent="0.3">
      <c r="A19" s="20" t="s">
        <v>67</v>
      </c>
      <c r="L19" s="14">
        <f>MIN(L5:L16)</f>
        <v>1.0649999999999999</v>
      </c>
      <c r="M19" s="14">
        <f>MIN(M5:M16)</f>
        <v>0</v>
      </c>
    </row>
    <row r="20" spans="1:13" x14ac:dyDescent="0.3">
      <c r="B20" t="s">
        <v>76</v>
      </c>
    </row>
    <row r="21" spans="1:13" x14ac:dyDescent="0.3">
      <c r="B21" t="s">
        <v>77</v>
      </c>
    </row>
    <row r="22" spans="1:13" x14ac:dyDescent="0.3">
      <c r="B22" t="s">
        <v>50</v>
      </c>
    </row>
    <row r="23" spans="1:13" x14ac:dyDescent="0.3">
      <c r="C23" t="s">
        <v>78</v>
      </c>
    </row>
    <row r="24" spans="1:13" x14ac:dyDescent="0.3">
      <c r="C24" t="s">
        <v>79</v>
      </c>
    </row>
    <row r="25" spans="1:13" x14ac:dyDescent="0.3">
      <c r="B25" t="s">
        <v>52</v>
      </c>
    </row>
    <row r="26" spans="1:13" x14ac:dyDescent="0.3">
      <c r="C26" t="s">
        <v>53</v>
      </c>
    </row>
    <row r="27" spans="1:13" x14ac:dyDescent="0.3">
      <c r="C27" t="s">
        <v>80</v>
      </c>
    </row>
    <row r="28" spans="1:13" x14ac:dyDescent="0.3">
      <c r="B28" t="s">
        <v>81</v>
      </c>
    </row>
    <row r="29" spans="1:13" x14ac:dyDescent="0.3">
      <c r="C29" t="s">
        <v>65</v>
      </c>
    </row>
    <row r="30" spans="1:13" x14ac:dyDescent="0.3">
      <c r="C30" t="s">
        <v>82</v>
      </c>
    </row>
    <row r="31" spans="1:13" x14ac:dyDescent="0.3">
      <c r="C31" t="s">
        <v>83</v>
      </c>
    </row>
    <row r="32" spans="1:13" x14ac:dyDescent="0.3">
      <c r="D32" t="s">
        <v>84</v>
      </c>
    </row>
    <row r="33" spans="2:3" x14ac:dyDescent="0.3">
      <c r="C33" t="s">
        <v>85</v>
      </c>
    </row>
    <row r="34" spans="2:3" x14ac:dyDescent="0.3">
      <c r="C34" t="s">
        <v>86</v>
      </c>
    </row>
    <row r="35" spans="2:3" x14ac:dyDescent="0.3">
      <c r="C35" t="s">
        <v>87</v>
      </c>
    </row>
    <row r="36" spans="2:3" x14ac:dyDescent="0.3">
      <c r="B36" t="s">
        <v>89</v>
      </c>
    </row>
    <row r="37" spans="2:3" x14ac:dyDescent="0.3">
      <c r="C37" t="s">
        <v>90</v>
      </c>
    </row>
    <row r="38" spans="2:3" x14ac:dyDescent="0.3">
      <c r="C38" t="s">
        <v>91</v>
      </c>
    </row>
    <row r="39" spans="2:3" x14ac:dyDescent="0.3">
      <c r="C39" t="s">
        <v>92</v>
      </c>
    </row>
  </sheetData>
  <autoFilter ref="B4:M16">
    <sortState ref="B4:M15">
      <sortCondition ref="B3:B15"/>
    </sortState>
  </autoFilter>
  <pageMargins left="0.7" right="0.7" top="0.75" bottom="0.75" header="0.3" footer="0.3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9"/>
  <sheetViews>
    <sheetView zoomScale="170" zoomScaleNormal="170" workbookViewId="0">
      <selection activeCell="A17" sqref="A17"/>
    </sheetView>
  </sheetViews>
  <sheetFormatPr defaultRowHeight="14.4" x14ac:dyDescent="0.3"/>
  <sheetData>
    <row r="3" spans="2:7" x14ac:dyDescent="0.3">
      <c r="B3" t="s">
        <v>0</v>
      </c>
      <c r="C3" t="s">
        <v>14</v>
      </c>
      <c r="D3" t="s">
        <v>23</v>
      </c>
      <c r="E3" t="s">
        <v>24</v>
      </c>
      <c r="F3" t="s">
        <v>25</v>
      </c>
      <c r="G3" t="s">
        <v>26</v>
      </c>
    </row>
    <row r="4" spans="2:7" x14ac:dyDescent="0.3">
      <c r="B4" t="s">
        <v>3</v>
      </c>
      <c r="C4" t="s">
        <v>15</v>
      </c>
      <c r="D4">
        <v>300</v>
      </c>
      <c r="E4" s="12">
        <f>D4/$D$9</f>
        <v>0.1</v>
      </c>
      <c r="F4" s="13">
        <f>E4</f>
        <v>0.1</v>
      </c>
      <c r="G4" s="14">
        <f>F4</f>
        <v>0.1</v>
      </c>
    </row>
    <row r="5" spans="2:7" x14ac:dyDescent="0.3">
      <c r="B5" t="s">
        <v>4</v>
      </c>
      <c r="C5" t="s">
        <v>16</v>
      </c>
      <c r="D5">
        <v>600</v>
      </c>
      <c r="E5" s="12">
        <f t="shared" ref="E5:E8" si="0">D5/$D$9</f>
        <v>0.2</v>
      </c>
      <c r="F5" s="13">
        <f t="shared" ref="F5:F9" si="1">E5</f>
        <v>0.2</v>
      </c>
      <c r="G5" s="14">
        <f>G4+F5</f>
        <v>0.30000000000000004</v>
      </c>
    </row>
    <row r="6" spans="2:7" x14ac:dyDescent="0.3">
      <c r="B6" t="s">
        <v>17</v>
      </c>
      <c r="C6" t="s">
        <v>18</v>
      </c>
      <c r="D6" s="10">
        <v>1500</v>
      </c>
      <c r="E6" s="12">
        <f t="shared" si="0"/>
        <v>0.5</v>
      </c>
      <c r="F6" s="13">
        <f t="shared" si="1"/>
        <v>0.5</v>
      </c>
      <c r="G6" s="14">
        <f t="shared" ref="G6:G8" si="2">G5+F6</f>
        <v>0.8</v>
      </c>
    </row>
    <row r="7" spans="2:7" x14ac:dyDescent="0.3">
      <c r="B7" t="s">
        <v>19</v>
      </c>
      <c r="C7" t="s">
        <v>20</v>
      </c>
      <c r="D7">
        <v>450</v>
      </c>
      <c r="E7" s="12">
        <f t="shared" si="0"/>
        <v>0.15</v>
      </c>
      <c r="F7" s="13">
        <f t="shared" si="1"/>
        <v>0.15</v>
      </c>
      <c r="G7" s="14">
        <f t="shared" si="2"/>
        <v>0.95000000000000007</v>
      </c>
    </row>
    <row r="8" spans="2:7" x14ac:dyDescent="0.3">
      <c r="B8" t="s">
        <v>21</v>
      </c>
      <c r="C8" t="s">
        <v>22</v>
      </c>
      <c r="D8">
        <v>150</v>
      </c>
      <c r="E8" s="12">
        <f t="shared" si="0"/>
        <v>0.05</v>
      </c>
      <c r="F8" s="13">
        <f t="shared" si="1"/>
        <v>0.05</v>
      </c>
      <c r="G8" s="14">
        <f t="shared" si="2"/>
        <v>1</v>
      </c>
    </row>
    <row r="9" spans="2:7" x14ac:dyDescent="0.3">
      <c r="D9">
        <f>SUM(D4:D8)</f>
        <v>3000</v>
      </c>
      <c r="E9" s="12">
        <f>SUM(E4:E8)</f>
        <v>1</v>
      </c>
      <c r="F9" s="13">
        <f t="shared" si="1"/>
        <v>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zoomScale="160" zoomScaleNormal="160" workbookViewId="0">
      <selection activeCell="H8" sqref="H8"/>
    </sheetView>
  </sheetViews>
  <sheetFormatPr defaultRowHeight="14.4" x14ac:dyDescent="0.3"/>
  <cols>
    <col min="5" max="5" width="18.5546875" customWidth="1"/>
    <col min="6" max="6" width="15" customWidth="1"/>
    <col min="8" max="8" width="13.109375" bestFit="1" customWidth="1"/>
  </cols>
  <sheetData>
    <row r="2" spans="2:9" ht="15" thickBot="1" x14ac:dyDescent="0.35">
      <c r="B2" t="s">
        <v>28</v>
      </c>
      <c r="C2" t="s">
        <v>27</v>
      </c>
    </row>
    <row r="3" spans="2:9" x14ac:dyDescent="0.3">
      <c r="B3">
        <v>1</v>
      </c>
      <c r="C3">
        <v>2900</v>
      </c>
      <c r="E3" s="17" t="s">
        <v>29</v>
      </c>
      <c r="F3" s="17"/>
      <c r="H3" t="s">
        <v>47</v>
      </c>
      <c r="I3" t="s">
        <v>48</v>
      </c>
    </row>
    <row r="4" spans="2:9" x14ac:dyDescent="0.3">
      <c r="B4">
        <v>2</v>
      </c>
      <c r="C4">
        <v>5400</v>
      </c>
      <c r="E4" s="15"/>
      <c r="F4" s="15"/>
      <c r="H4" s="11">
        <v>0.9</v>
      </c>
      <c r="I4">
        <f>_xlfn.NORM.INV(H4,C14,C15)</f>
        <v>5778.8474879180594</v>
      </c>
    </row>
    <row r="5" spans="2:9" x14ac:dyDescent="0.3">
      <c r="B5">
        <v>3</v>
      </c>
      <c r="C5">
        <v>3100</v>
      </c>
      <c r="E5" s="15" t="s">
        <v>30</v>
      </c>
      <c r="F5" s="18">
        <v>4200</v>
      </c>
    </row>
    <row r="6" spans="2:9" x14ac:dyDescent="0.3">
      <c r="B6">
        <v>4</v>
      </c>
      <c r="C6">
        <v>4700</v>
      </c>
      <c r="E6" s="15" t="s">
        <v>31</v>
      </c>
      <c r="F6" s="18">
        <v>389.58667556498608</v>
      </c>
    </row>
    <row r="7" spans="2:9" x14ac:dyDescent="0.3">
      <c r="B7">
        <v>5</v>
      </c>
      <c r="C7">
        <v>3800</v>
      </c>
      <c r="E7" s="15" t="s">
        <v>32</v>
      </c>
      <c r="F7" s="18">
        <v>4050</v>
      </c>
    </row>
    <row r="8" spans="2:9" x14ac:dyDescent="0.3">
      <c r="B8">
        <v>6</v>
      </c>
      <c r="C8">
        <v>4300</v>
      </c>
      <c r="E8" s="15" t="s">
        <v>33</v>
      </c>
      <c r="F8" s="18">
        <v>2900</v>
      </c>
    </row>
    <row r="9" spans="2:9" x14ac:dyDescent="0.3">
      <c r="B9">
        <v>7</v>
      </c>
      <c r="C9">
        <v>6800</v>
      </c>
      <c r="E9" s="15" t="s">
        <v>34</v>
      </c>
      <c r="F9" s="18">
        <v>1231.9812408384219</v>
      </c>
    </row>
    <row r="10" spans="2:9" x14ac:dyDescent="0.3">
      <c r="B10">
        <v>8</v>
      </c>
      <c r="C10">
        <v>2900</v>
      </c>
      <c r="E10" s="15" t="s">
        <v>35</v>
      </c>
      <c r="F10" s="18">
        <v>1517777.7777777778</v>
      </c>
    </row>
    <row r="11" spans="2:9" x14ac:dyDescent="0.3">
      <c r="B11">
        <v>9</v>
      </c>
      <c r="C11">
        <v>3600</v>
      </c>
      <c r="E11" s="15" t="s">
        <v>36</v>
      </c>
      <c r="F11" s="18">
        <v>0.88799131077352378</v>
      </c>
    </row>
    <row r="12" spans="2:9" x14ac:dyDescent="0.3">
      <c r="B12">
        <v>10</v>
      </c>
      <c r="C12">
        <v>4500</v>
      </c>
      <c r="E12" s="15" t="s">
        <v>37</v>
      </c>
      <c r="F12" s="18">
        <v>0.99917619216253062</v>
      </c>
    </row>
    <row r="13" spans="2:9" x14ac:dyDescent="0.3">
      <c r="E13" s="15" t="s">
        <v>38</v>
      </c>
      <c r="F13" s="18">
        <v>3900</v>
      </c>
    </row>
    <row r="14" spans="2:9" x14ac:dyDescent="0.3">
      <c r="B14" t="s">
        <v>45</v>
      </c>
      <c r="C14">
        <f>AVERAGE(C3:C12)</f>
        <v>4200</v>
      </c>
      <c r="E14" s="15" t="s">
        <v>39</v>
      </c>
      <c r="F14" s="18">
        <v>2900</v>
      </c>
    </row>
    <row r="15" spans="2:9" x14ac:dyDescent="0.3">
      <c r="B15" t="s">
        <v>46</v>
      </c>
      <c r="C15">
        <f>_xlfn.STDEV.S(C3:C12)</f>
        <v>1231.9812408384219</v>
      </c>
      <c r="E15" s="15" t="s">
        <v>40</v>
      </c>
      <c r="F15" s="18">
        <v>6800</v>
      </c>
    </row>
    <row r="16" spans="2:9" x14ac:dyDescent="0.3">
      <c r="E16" s="15" t="s">
        <v>41</v>
      </c>
      <c r="F16" s="18">
        <v>42000</v>
      </c>
    </row>
    <row r="17" spans="5:6" x14ac:dyDescent="0.3">
      <c r="E17" s="15" t="s">
        <v>42</v>
      </c>
      <c r="F17" s="18">
        <v>10</v>
      </c>
    </row>
    <row r="18" spans="5:6" x14ac:dyDescent="0.3">
      <c r="E18" s="15" t="s">
        <v>43</v>
      </c>
      <c r="F18" s="18">
        <v>4700</v>
      </c>
    </row>
    <row r="19" spans="5:6" ht="15" thickBot="1" x14ac:dyDescent="0.35">
      <c r="E19" s="16" t="s">
        <v>44</v>
      </c>
      <c r="F19" s="19">
        <v>3100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Charts</vt:lpstr>
      </vt:variant>
      <vt:variant>
        <vt:i4>2</vt:i4>
      </vt:variant>
    </vt:vector>
  </HeadingPairs>
  <TitlesOfParts>
    <vt:vector size="9" baseType="lpstr">
      <vt:lpstr>1. data</vt:lpstr>
      <vt:lpstr>2. shortlisting</vt:lpstr>
      <vt:lpstr>3. EQW</vt:lpstr>
      <vt:lpstr>4. Utilities</vt:lpstr>
      <vt:lpstr>5. Benefits and price</vt:lpstr>
      <vt:lpstr>Prob</vt:lpstr>
      <vt:lpstr>SL</vt:lpstr>
      <vt:lpstr>6. Chart BP</vt:lpstr>
      <vt:lpstr>7. Chart BP</vt:lpstr>
    </vt:vector>
  </TitlesOfParts>
  <Company>University of Surrey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 W  Dr (Surrey Business Schl)</dc:creator>
  <cp:lastModifiedBy>Garn W  Dr (Surrey Business Schl)</cp:lastModifiedBy>
  <dcterms:created xsi:type="dcterms:W3CDTF">2016-03-15T14:46:47Z</dcterms:created>
  <dcterms:modified xsi:type="dcterms:W3CDTF">2016-11-08T17:43:00Z</dcterms:modified>
</cp:coreProperties>
</file>