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ropbox\SCA-2016\Laboratory\solutions\"/>
    </mc:Choice>
  </mc:AlternateContent>
  <bookViews>
    <workbookView xWindow="0" yWindow="0" windowWidth="15588" windowHeight="6180"/>
  </bookViews>
  <sheets>
    <sheet name="1. data" sheetId="1" r:id="rId1"/>
    <sheet name="2. shortlisting" sheetId="2" r:id="rId2"/>
    <sheet name="3. EQW" sheetId="3" r:id="rId3"/>
    <sheet name="4. Utilities" sheetId="9" r:id="rId4"/>
    <sheet name="5. Benefits and price" sheetId="10" r:id="rId5"/>
    <sheet name="6. Chart BP" sheetId="11" r:id="rId6"/>
    <sheet name="7. Chart BP" sheetId="12" r:id="rId7"/>
    <sheet name="Prob" sheetId="6" r:id="rId8"/>
    <sheet name="SL" sheetId="7" r:id="rId9"/>
  </sheets>
  <definedNames>
    <definedName name="_xlnm._FilterDatabase" localSheetId="2" hidden="1">'3. EQW'!$B$4:$M$16</definedName>
    <definedName name="_xlnm._FilterDatabase" localSheetId="3" hidden="1">'4. Utilities'!$B$4:$M$16</definedName>
    <definedName name="_xlnm._FilterDatabase" localSheetId="4" hidden="1">'5. Benefits and price'!$B$4:$L$16</definedName>
    <definedName name="solver_typ" localSheetId="1" hidden="1">2</definedName>
    <definedName name="solver_ver" localSheetId="1" hidden="1">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0" l="1"/>
  <c r="L19" i="10"/>
  <c r="L16" i="10"/>
  <c r="L15" i="10"/>
  <c r="L14" i="10"/>
  <c r="L13" i="10"/>
  <c r="L12" i="10"/>
  <c r="L11" i="10"/>
  <c r="L10" i="10"/>
  <c r="L9" i="10"/>
  <c r="L8" i="10"/>
  <c r="L7" i="10"/>
  <c r="L6" i="10"/>
  <c r="L5" i="10"/>
  <c r="H16" i="10"/>
  <c r="I15" i="10"/>
  <c r="H15" i="10"/>
  <c r="H14" i="10"/>
  <c r="H13" i="10"/>
  <c r="H12" i="10"/>
  <c r="H11" i="10"/>
  <c r="H10" i="10"/>
  <c r="H9" i="10"/>
  <c r="H8" i="10"/>
  <c r="I7" i="10"/>
  <c r="H7" i="10"/>
  <c r="H6" i="10"/>
  <c r="H5" i="10"/>
  <c r="K4" i="10"/>
  <c r="J4" i="10"/>
  <c r="I4" i="10"/>
  <c r="H4" i="10"/>
  <c r="G3" i="10"/>
  <c r="M10" i="10" s="1"/>
  <c r="F3" i="10"/>
  <c r="E3" i="10"/>
  <c r="E2" i="10" s="1"/>
  <c r="D3" i="10"/>
  <c r="I16" i="10" s="1"/>
  <c r="C3" i="10"/>
  <c r="M16" i="9"/>
  <c r="M15" i="9"/>
  <c r="M14" i="9"/>
  <c r="M13" i="9"/>
  <c r="M12" i="9"/>
  <c r="M11" i="9"/>
  <c r="M10" i="9"/>
  <c r="M9" i="9"/>
  <c r="M8" i="9"/>
  <c r="M7" i="9"/>
  <c r="M6" i="9"/>
  <c r="M5" i="9"/>
  <c r="H16" i="9"/>
  <c r="L15" i="9"/>
  <c r="I15" i="9"/>
  <c r="H15" i="9"/>
  <c r="H14" i="9"/>
  <c r="L13" i="9"/>
  <c r="I13" i="9"/>
  <c r="H13" i="9"/>
  <c r="H12" i="9"/>
  <c r="L11" i="9"/>
  <c r="I11" i="9"/>
  <c r="H11" i="9"/>
  <c r="H10" i="9"/>
  <c r="L9" i="9"/>
  <c r="I9" i="9"/>
  <c r="H9" i="9"/>
  <c r="H8" i="9"/>
  <c r="L7" i="9"/>
  <c r="I7" i="9"/>
  <c r="H7" i="9"/>
  <c r="H6" i="9"/>
  <c r="L5" i="9"/>
  <c r="I5" i="9"/>
  <c r="H5" i="9"/>
  <c r="K4" i="9"/>
  <c r="J4" i="9"/>
  <c r="I4" i="9"/>
  <c r="H4" i="9"/>
  <c r="G3" i="9"/>
  <c r="L16" i="9" s="1"/>
  <c r="F3" i="9"/>
  <c r="E2" i="9" s="1"/>
  <c r="E3" i="9"/>
  <c r="D3" i="9"/>
  <c r="I16" i="9" s="1"/>
  <c r="C3" i="9"/>
  <c r="M3" i="3"/>
  <c r="L6" i="3"/>
  <c r="L7" i="3"/>
  <c r="L8" i="3"/>
  <c r="L9" i="3"/>
  <c r="L10" i="3"/>
  <c r="L11" i="3"/>
  <c r="L12" i="3"/>
  <c r="L13" i="3"/>
  <c r="L14" i="3"/>
  <c r="L15" i="3"/>
  <c r="L16" i="3"/>
  <c r="L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K5" i="3"/>
  <c r="J5" i="3"/>
  <c r="E2" i="3"/>
  <c r="I6" i="3"/>
  <c r="I7" i="3"/>
  <c r="I8" i="3"/>
  <c r="I9" i="3"/>
  <c r="I10" i="3"/>
  <c r="I11" i="3"/>
  <c r="I12" i="3"/>
  <c r="I13" i="3"/>
  <c r="I14" i="3"/>
  <c r="I15" i="3"/>
  <c r="I16" i="3"/>
  <c r="I5" i="3"/>
  <c r="H6" i="3"/>
  <c r="H7" i="3"/>
  <c r="H8" i="3"/>
  <c r="H9" i="3"/>
  <c r="H10" i="3"/>
  <c r="H11" i="3"/>
  <c r="H12" i="3"/>
  <c r="H13" i="3"/>
  <c r="H14" i="3"/>
  <c r="H15" i="3"/>
  <c r="H16" i="3"/>
  <c r="H5" i="3"/>
  <c r="K15" i="10" l="1"/>
  <c r="K16" i="10"/>
  <c r="J11" i="10"/>
  <c r="K8" i="10"/>
  <c r="K14" i="10"/>
  <c r="J9" i="10"/>
  <c r="K6" i="10"/>
  <c r="J15" i="10"/>
  <c r="K12" i="10"/>
  <c r="J7" i="10"/>
  <c r="J13" i="10"/>
  <c r="K10" i="10"/>
  <c r="J5" i="10"/>
  <c r="I9" i="10"/>
  <c r="I11" i="10"/>
  <c r="I5" i="10"/>
  <c r="I13" i="10"/>
  <c r="M12" i="10"/>
  <c r="M14" i="10"/>
  <c r="M16" i="10"/>
  <c r="M5" i="10"/>
  <c r="J6" i="10"/>
  <c r="M7" i="10"/>
  <c r="J8" i="10"/>
  <c r="M9" i="10"/>
  <c r="J10" i="10"/>
  <c r="M11" i="10"/>
  <c r="J12" i="10"/>
  <c r="M13" i="10"/>
  <c r="J14" i="10"/>
  <c r="M15" i="10"/>
  <c r="J16" i="10"/>
  <c r="M6" i="10"/>
  <c r="M8" i="10"/>
  <c r="K5" i="10"/>
  <c r="I6" i="10"/>
  <c r="K7" i="10"/>
  <c r="I8" i="10"/>
  <c r="K9" i="10"/>
  <c r="I10" i="10"/>
  <c r="K11" i="10"/>
  <c r="I12" i="10"/>
  <c r="K13" i="10"/>
  <c r="I14" i="10"/>
  <c r="K15" i="9"/>
  <c r="K13" i="9"/>
  <c r="K11" i="9"/>
  <c r="K9" i="9"/>
  <c r="K7" i="9"/>
  <c r="K5" i="9"/>
  <c r="K10" i="9"/>
  <c r="J16" i="9"/>
  <c r="J8" i="9"/>
  <c r="J15" i="9"/>
  <c r="J13" i="9"/>
  <c r="J11" i="9"/>
  <c r="J9" i="9"/>
  <c r="J7" i="9"/>
  <c r="J5" i="9"/>
  <c r="M3" i="9" s="1"/>
  <c r="K16" i="9"/>
  <c r="K14" i="9"/>
  <c r="K12" i="9"/>
  <c r="K8" i="9"/>
  <c r="K6" i="9"/>
  <c r="J14" i="9"/>
  <c r="J12" i="9"/>
  <c r="J10" i="9"/>
  <c r="J6" i="9"/>
  <c r="L6" i="9"/>
  <c r="L8" i="9"/>
  <c r="L10" i="9"/>
  <c r="L12" i="9"/>
  <c r="L14" i="9"/>
  <c r="I6" i="9"/>
  <c r="I8" i="9"/>
  <c r="I10" i="9"/>
  <c r="I12" i="9"/>
  <c r="I14" i="9"/>
  <c r="I4" i="7" l="1"/>
  <c r="C15" i="7"/>
  <c r="C14" i="7"/>
  <c r="G6" i="6" l="1"/>
  <c r="G7" i="6" s="1"/>
  <c r="G8" i="6" s="1"/>
  <c r="G5" i="6"/>
  <c r="G4" i="6"/>
  <c r="F5" i="6"/>
  <c r="F6" i="6"/>
  <c r="F7" i="6"/>
  <c r="F8" i="6"/>
  <c r="F9" i="6"/>
  <c r="F4" i="6"/>
  <c r="E9" i="6"/>
  <c r="E5" i="6"/>
  <c r="E6" i="6"/>
  <c r="E7" i="6"/>
  <c r="E8" i="6"/>
  <c r="E4" i="6"/>
  <c r="D9" i="6"/>
  <c r="C3" i="3"/>
  <c r="I4" i="3"/>
  <c r="J4" i="3"/>
  <c r="K4" i="3"/>
  <c r="H4" i="3"/>
  <c r="E3" i="3"/>
  <c r="F3" i="3"/>
  <c r="G3" i="3"/>
  <c r="D3" i="3"/>
  <c r="M8" i="3" l="1"/>
  <c r="M9" i="3"/>
  <c r="M5" i="3"/>
  <c r="M13" i="3"/>
  <c r="M7" i="3"/>
  <c r="M11" i="3"/>
  <c r="M14" i="3"/>
  <c r="M10" i="3"/>
  <c r="M12" i="3"/>
  <c r="M16" i="3"/>
  <c r="M15" i="3"/>
  <c r="M6" i="3"/>
  <c r="L3" i="10" l="1"/>
</calcChain>
</file>

<file path=xl/comments1.xml><?xml version="1.0" encoding="utf-8"?>
<comments xmlns="http://schemas.openxmlformats.org/spreadsheetml/2006/main">
  <authors>
    <author>Garn W  Dr (Surrey Business Schl)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=MAX(E3:F3)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=MAX(F5:F16)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distances have equal importance,
i.e. use max from all distances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=IF(C5="A",0.7,0.5)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=1-E5/$E$2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=AVERAGE(H5:L5)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= D6/D$3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=1-G8/G$3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=1-F11/$E$2</t>
        </r>
      </text>
    </comment>
  </commentList>
</comments>
</file>

<file path=xl/comments2.xml><?xml version="1.0" encoding="utf-8"?>
<comments xmlns="http://schemas.openxmlformats.org/spreadsheetml/2006/main">
  <authors>
    <author>Garn W  Dr (Surrey Business Schl)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=MAX(E3:F3)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=MAX(F5:F16)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weights slected by "expert"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distances have equal importance,
i.e. use max from all distances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=IF(C5="A",0.7,0.5)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=1-E5/$E$2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=SUMPRODUCT($H$3:$L$3,H5:L5)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= D6/D$3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=1-G8/G$3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=1-F11/$E$2</t>
        </r>
      </text>
    </comment>
  </commentList>
</comments>
</file>

<file path=xl/comments3.xml><?xml version="1.0" encoding="utf-8"?>
<comments xmlns="http://schemas.openxmlformats.org/spreadsheetml/2006/main">
  <authors>
    <author>Garn W  Dr (Surrey Business Schl)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=MAX(E3:F3)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=MAX(F5:F16)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weights slected by "expert"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distances have equal importance,
i.e. use max from all distances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=IF(C5="A",0.7,0.5)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=1-E5/$E$2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= D6/D$3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=1-G8/G$3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=1-F11/$E$2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=SUMPRODUCT($H$3:$K$3,H14:K14)</t>
        </r>
      </text>
    </comment>
  </commentList>
</comments>
</file>

<file path=xl/sharedStrings.xml><?xml version="1.0" encoding="utf-8"?>
<sst xmlns="http://schemas.openxmlformats.org/spreadsheetml/2006/main" count="240" uniqueCount="101">
  <si>
    <t>#</t>
  </si>
  <si>
    <t>Region</t>
  </si>
  <si>
    <t>Quality</t>
  </si>
  <si>
    <t>A</t>
  </si>
  <si>
    <t>B</t>
  </si>
  <si>
    <t>distance to plant</t>
  </si>
  <si>
    <t>distance to warehouse</t>
  </si>
  <si>
    <t>price</t>
  </si>
  <si>
    <t>Decision matrix</t>
  </si>
  <si>
    <t>Equal weight decision strategy</t>
  </si>
  <si>
    <t>max</t>
  </si>
  <si>
    <t>normalised by max</t>
  </si>
  <si>
    <t>Supplier</t>
  </si>
  <si>
    <t>benefits</t>
  </si>
  <si>
    <t>Answer</t>
  </si>
  <si>
    <t>Strongly agree</t>
  </si>
  <si>
    <t>Agree</t>
  </si>
  <si>
    <t>C</t>
  </si>
  <si>
    <t>Neither Agree nor Disagree</t>
  </si>
  <si>
    <t>D</t>
  </si>
  <si>
    <t>Disagree</t>
  </si>
  <si>
    <t>E</t>
  </si>
  <si>
    <t>Strongly disagree</t>
  </si>
  <si>
    <t>vlaue</t>
  </si>
  <si>
    <t>percentage</t>
  </si>
  <si>
    <t>prob</t>
  </si>
  <si>
    <t>cum.prob</t>
  </si>
  <si>
    <t>demand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</si>
  <si>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</si>
  <si>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</si>
  <si>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</si>
  <si>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</si>
  <si>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</si>
  <si>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</si>
  <si>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</si>
  <si>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</si>
  <si>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</si>
  <si>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</si>
  <si>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</si>
  <si>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</si>
  <si>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</si>
  <si>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</si>
  <si>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</si>
  <si>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Largest(3)</t>
  </si>
  <si>
    <t>Smallest(3)</t>
  </si>
  <si>
    <t>average</t>
  </si>
  <si>
    <t>sample std</t>
  </si>
  <si>
    <t>SL agreement</t>
  </si>
  <si>
    <t>inventory</t>
  </si>
  <si>
    <t>Shortlisting</t>
  </si>
  <si>
    <t>Is region A prefered over region B?</t>
  </si>
  <si>
    <t>we will assume that region A is slighlty more preferable</t>
  </si>
  <si>
    <t>What is better quality 4* or quality 2*?</t>
  </si>
  <si>
    <t>we will assume that a 4* quality is better (interval scale)</t>
  </si>
  <si>
    <t>Challenge</t>
  </si>
  <si>
    <t>Find the best supplier for material (see other sheets for solution approaches)</t>
  </si>
  <si>
    <t>Observing the data and making sense of it</t>
  </si>
  <si>
    <t>There are 12 suppliers</t>
  </si>
  <si>
    <t>There are two regions (currently we don't know the meaning)</t>
  </si>
  <si>
    <t>There are quality measures (4* to 2*), it is safe to assume that higher quality is preferred over lower quality (since no more information is given we assume this can be converted into a linear equally spaced measure)</t>
  </si>
  <si>
    <t>distance to warehouse - assume that this is used as intermediate storage and will be used eventually within the puchasing organisation</t>
  </si>
  <si>
    <t>price of material per "unit" per "period"</t>
  </si>
  <si>
    <t>distance to plant [km] - assume that we require raw material from supplier and that the larger distances mean larger transportation cost (affecting the operation)</t>
  </si>
  <si>
    <t xml:space="preserve">Generally we see that there is a lot of uncertainty of how this data may be usefule, </t>
  </si>
  <si>
    <t>e.g. how often will be material transported from the suppliert to the plan, what is the related cost;</t>
  </si>
  <si>
    <t>higher distances will cause additional cost</t>
  </si>
  <si>
    <t>the price is relevant, but will it outweigh the benefit of being closer to the warehouse</t>
  </si>
  <si>
    <t>Natural questions</t>
  </si>
  <si>
    <t>What attribute (i.e. region, quality, distance, price)</t>
  </si>
  <si>
    <t>supplier</t>
  </si>
  <si>
    <t>i.e. order according to one ore multiple criteria, and filter</t>
  </si>
  <si>
    <t>Assume</t>
  </si>
  <si>
    <t>only quality 4* and 3* will be relevant</t>
  </si>
  <si>
    <t>cheapest price is preferred</t>
  </si>
  <si>
    <t>distance should be less than 150km</t>
  </si>
  <si>
    <t>Result</t>
  </si>
  <si>
    <t>applying the above assumptions and using the given data leads to the following shortlist from which a supplier should be chosen</t>
  </si>
  <si>
    <t>How shall we explain the attributes? See data sheet</t>
  </si>
  <si>
    <t>Do we prefer as a result a high benefit or a low one? A high benefit!</t>
  </si>
  <si>
    <t xml:space="preserve">we will assume here that region A is slighlty more preferable (e.g. because of tax benefits) </t>
  </si>
  <si>
    <t>convert this categorical data into a numerical value &gt;&gt; map region A to value 0.7 and region B to value 0.5 (meaning 0 … not wanted, 1 … ideal)</t>
  </si>
  <si>
    <t>convert quality measure to be between 0 and 1 (meaning: 1… 4* quality; 0.5 … 2* quality; 0 … non existent quality)</t>
  </si>
  <si>
    <t xml:space="preserve">What shall we do with distances? </t>
  </si>
  <si>
    <t>we want the distance to be in the scale between 0 and 1, with a meaning 1 … very close (i.e. very good) and 0 … very far away (i.e. bad)</t>
  </si>
  <si>
    <t>Shall we look at one distance measure or at both?</t>
  </si>
  <si>
    <t>It makes sense to scale them both simultaneously; otherwise they can't be compared with each other</t>
  </si>
  <si>
    <t>Find the maximum of each distance column and divide all distances by the larges value &gt;&gt; all values are now between 0 and 1</t>
  </si>
  <si>
    <t>Note that the largest value has 1, which is bad &gt;&gt; we want it to be 0</t>
  </si>
  <si>
    <t>invert the scale by usinf the following formula: 1 - "individual distance"/"largest distance"</t>
  </si>
  <si>
    <t>&lt;&lt; "largest value"</t>
  </si>
  <si>
    <t>Usually the above benefits are compared to the price; however, we can see a lower price as benefit as well</t>
  </si>
  <si>
    <t>so a low price is a high benefit, i.e. 1 … low price and 0 … highest price</t>
  </si>
  <si>
    <t>divide prices by highest price &gt;&gt; 1 … represents currently highest prices, but we want this to be zero</t>
  </si>
  <si>
    <t>invert the scale by using the following formula: 1 - "individual price"/"highest price"</t>
  </si>
  <si>
    <t>EQW benefit</t>
  </si>
  <si>
    <t>The higher the benefit the better</t>
  </si>
  <si>
    <t>&lt;&lt; select supplier with highest benefits</t>
  </si>
  <si>
    <t>weighted aggregated utility</t>
  </si>
  <si>
    <t>price benefit</t>
  </si>
  <si>
    <t>Utilities and weighted additive decision strategy</t>
  </si>
  <si>
    <t>Benefits versus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</si>
</sst>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5"/>
        <bgColor theme="1"/>
      </patternFill>
    </fill>
    <fill>
      <patternFill patternType="solid">
        <fgColor rgb="FFFFFF00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1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5"/>
      </top>
      <bottom/>
      <diagonal/>
    </border>
    <border>
      <left style="thin">
        <color theme="0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5">
    <xf numFmtId="0" fontId="0" fillId="0" borderId="0" xfId="0"/>
    <xf numFmtId="0" fontId="0" fillId="4" borderId="1" xfId="0" applyFont="1" applyFill="1" applyBorder="1"/>
    <xf numFmtId="0" fontId="0" fillId="5" borderId="1" xfId="0" applyFont="1" applyFill="1" applyBorder="1"/>
    <xf numFmtId="0" fontId="4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center" textRotation="90" wrapText="1"/>
    </xf>
    <xf numFmtId="0" fontId="2" fillId="7" borderId="2" xfId="0" applyFont="1" applyFill="1" applyBorder="1" applyAlignment="1">
      <alignment horizontal="left" vertical="top" wrapText="1"/>
    </xf>
    <xf numFmtId="3" fontId="0" fillId="0" borderId="0" xfId="0" applyNumberFormat="1"/>
    <xf numFmtId="9" fontId="0" fillId="0" borderId="0" xfId="2" applyFont="1"/>
    <xf numFmtId="164" fontId="0" fillId="0" borderId="0" xfId="2" applyNumberFormat="1" applyFont="1"/>
    <xf numFmtId="43" fontId="0" fillId="0" borderId="0" xfId="1" applyFont="1"/>
    <xf numFmtId="43" fontId="0" fillId="0" borderId="0" xfId="0" applyNumberFormat="1"/>
    <xf numFmtId="0" fontId="0" fillId="0" borderId="0" xfId="0" applyFill="1" applyBorder="1" applyAlignment="1"/>
    <xf numFmtId="0" fontId="0" fillId="0" borderId="6" xfId="0" applyFill="1" applyBorder="1" applyAlignment="1"/>
    <xf numFmtId="0" fontId="6" fillId="0" borderId="7" xfId="0" applyFont="1" applyFill="1" applyBorder="1" applyAlignment="1">
      <alignment horizontal="centerContinuous"/>
    </xf>
    <xf numFmtId="43" fontId="0" fillId="0" borderId="0" xfId="1" applyFont="1" applyFill="1" applyBorder="1" applyAlignment="1"/>
    <xf numFmtId="43" fontId="0" fillId="0" borderId="6" xfId="1" applyFont="1" applyFill="1" applyBorder="1" applyAlignment="1"/>
    <xf numFmtId="0" fontId="2" fillId="2" borderId="0" xfId="3" applyFont="1" applyAlignment="1">
      <alignment horizontal="center"/>
    </xf>
    <xf numFmtId="0" fontId="7" fillId="0" borderId="0" xfId="0" applyFont="1"/>
    <xf numFmtId="0" fontId="8" fillId="0" borderId="0" xfId="0" applyFont="1"/>
    <xf numFmtId="43" fontId="0" fillId="4" borderId="1" xfId="1" applyFont="1" applyFill="1" applyBorder="1"/>
    <xf numFmtId="43" fontId="0" fillId="5" borderId="1" xfId="1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0" fillId="4" borderId="10" xfId="0" applyFont="1" applyFill="1" applyBorder="1"/>
    <xf numFmtId="0" fontId="0" fillId="5" borderId="11" xfId="0" applyFont="1" applyFill="1" applyBorder="1"/>
    <xf numFmtId="0" fontId="0" fillId="5" borderId="12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0" fillId="5" borderId="13" xfId="0" applyFont="1" applyFill="1" applyBorder="1"/>
    <xf numFmtId="0" fontId="0" fillId="5" borderId="14" xfId="0" applyFont="1" applyFill="1" applyBorder="1"/>
    <xf numFmtId="0" fontId="0" fillId="5" borderId="15" xfId="0" applyFont="1" applyFill="1" applyBorder="1"/>
    <xf numFmtId="43" fontId="0" fillId="4" borderId="8" xfId="1" applyFont="1" applyFill="1" applyBorder="1"/>
    <xf numFmtId="43" fontId="0" fillId="4" borderId="9" xfId="1" applyFont="1" applyFill="1" applyBorder="1"/>
    <xf numFmtId="43" fontId="0" fillId="4" borderId="10" xfId="1" applyFont="1" applyFill="1" applyBorder="1"/>
    <xf numFmtId="43" fontId="0" fillId="5" borderId="11" xfId="1" applyFont="1" applyFill="1" applyBorder="1"/>
    <xf numFmtId="43" fontId="0" fillId="5" borderId="12" xfId="1" applyFont="1" applyFill="1" applyBorder="1"/>
    <xf numFmtId="43" fontId="0" fillId="4" borderId="11" xfId="1" applyFont="1" applyFill="1" applyBorder="1"/>
    <xf numFmtId="43" fontId="0" fillId="4" borderId="12" xfId="1" applyFont="1" applyFill="1" applyBorder="1"/>
    <xf numFmtId="43" fontId="0" fillId="5" borderId="13" xfId="1" applyFont="1" applyFill="1" applyBorder="1"/>
    <xf numFmtId="43" fontId="0" fillId="5" borderId="14" xfId="1" applyFont="1" applyFill="1" applyBorder="1"/>
    <xf numFmtId="43" fontId="0" fillId="5" borderId="15" xfId="1" applyFont="1" applyFill="1" applyBorder="1"/>
    <xf numFmtId="0" fontId="7" fillId="8" borderId="4" xfId="0" applyFont="1" applyFill="1" applyBorder="1" applyAlignment="1">
      <alignment horizontal="left" vertical="top" wrapText="1"/>
    </xf>
    <xf numFmtId="43" fontId="7" fillId="4" borderId="16" xfId="1" applyFont="1" applyFill="1" applyBorder="1"/>
    <xf numFmtId="43" fontId="7" fillId="5" borderId="17" xfId="1" applyFont="1" applyFill="1" applyBorder="1"/>
    <xf numFmtId="43" fontId="7" fillId="4" borderId="17" xfId="1" applyFont="1" applyFill="1" applyBorder="1"/>
    <xf numFmtId="43" fontId="7" fillId="5" borderId="18" xfId="1" applyFont="1" applyFill="1" applyBorder="1"/>
    <xf numFmtId="43" fontId="7" fillId="6" borderId="17" xfId="1" applyFont="1" applyFill="1" applyBorder="1"/>
    <xf numFmtId="0" fontId="0" fillId="6" borderId="11" xfId="0" applyFont="1" applyFill="1" applyBorder="1"/>
    <xf numFmtId="9" fontId="7" fillId="9" borderId="0" xfId="3" applyNumberFormat="1" applyFont="1" applyFill="1" applyAlignment="1">
      <alignment horizontal="center"/>
    </xf>
    <xf numFmtId="9" fontId="7" fillId="9" borderId="0" xfId="2" applyFont="1" applyFill="1" applyAlignment="1"/>
    <xf numFmtId="0" fontId="2" fillId="10" borderId="2" xfId="0" applyFont="1" applyFill="1" applyBorder="1" applyAlignment="1">
      <alignment horizontal="left" vertical="top" wrapText="1"/>
    </xf>
  </cellXfs>
  <cellStyles count="4">
    <cellStyle name="Accent2" xfId="3" builtinId="33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'5. Benefits and price'!$M$4</c:f>
              <c:strCache>
                <c:ptCount val="1"/>
                <c:pt idx="0">
                  <c:v>price benefit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7"/>
            <c:invertIfNegative val="0"/>
            <c:bubble3D val="1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1B4C9DC-2E95-4414-B747-19625918627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87A4C4D-3203-4002-8286-7EAA57D9155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4661796-396F-492F-81AD-A97B963F9A6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8B01047-B197-4890-A52F-8BB035A7FAB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675A9A9-5746-47D0-BB52-18C09231957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91FC046-75E9-4692-B3CE-CF5A90D788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7FC9DEC-A8E0-4097-94C6-CE7D425FE87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EB6779B-F556-4F7F-87D9-E617D667583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006DDA3-495A-448A-9143-AE9788264BF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4078984-37B6-43F4-9293-65DD56C1987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7D04217-FFAA-439C-9B11-6E66CDD642C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BC61996-5A51-40E2-B53F-CC6033A813E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'5. Benefits and price'!$L$5:$L$16</c:f>
              <c:numCache>
                <c:formatCode>_(* #,##0.00_);_(* \(#,##0.00\);_(* "-"??_);_(@_)</c:formatCode>
                <c:ptCount val="12"/>
                <c:pt idx="0">
                  <c:v>1.76</c:v>
                </c:pt>
                <c:pt idx="1">
                  <c:v>1.8499999999999999</c:v>
                </c:pt>
                <c:pt idx="2">
                  <c:v>1.875</c:v>
                </c:pt>
                <c:pt idx="3">
                  <c:v>1.0649999999999999</c:v>
                </c:pt>
                <c:pt idx="4">
                  <c:v>1.8749999999999998</c:v>
                </c:pt>
                <c:pt idx="5">
                  <c:v>2.0700000000000003</c:v>
                </c:pt>
                <c:pt idx="6">
                  <c:v>1.4750000000000001</c:v>
                </c:pt>
                <c:pt idx="7">
                  <c:v>2.0150000000000001</c:v>
                </c:pt>
                <c:pt idx="8">
                  <c:v>1.2799999999999998</c:v>
                </c:pt>
                <c:pt idx="9">
                  <c:v>1.1599999999999999</c:v>
                </c:pt>
                <c:pt idx="10">
                  <c:v>1.5174999999999998</c:v>
                </c:pt>
                <c:pt idx="11">
                  <c:v>1.2649999999999999</c:v>
                </c:pt>
              </c:numCache>
            </c:numRef>
          </c:xVal>
          <c:yVal>
            <c:numRef>
              <c:f>'5. Benefits and price'!$M$5:$M$16</c:f>
              <c:numCache>
                <c:formatCode>_(* #,##0.00_);_(* \(#,##0.00\);_(* "-"??_);_(@_)</c:formatCode>
                <c:ptCount val="12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0.65</c:v>
                </c:pt>
                <c:pt idx="4">
                  <c:v>0.25</c:v>
                </c:pt>
                <c:pt idx="5">
                  <c:v>0.5</c:v>
                </c:pt>
                <c:pt idx="6">
                  <c:v>0.8</c:v>
                </c:pt>
                <c:pt idx="7">
                  <c:v>0.8</c:v>
                </c:pt>
                <c:pt idx="8">
                  <c:v>0.85</c:v>
                </c:pt>
                <c:pt idx="9">
                  <c:v>0.65</c:v>
                </c:pt>
                <c:pt idx="10">
                  <c:v>0.6</c:v>
                </c:pt>
                <c:pt idx="11">
                  <c:v>0.75</c:v>
                </c:pt>
              </c:numCache>
            </c:numRef>
          </c:yVal>
          <c:bubbleSize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bubbleSize>
          <c:bubble3D val="1"/>
          <c:extLst>
            <c:ext xmlns:c15="http://schemas.microsoft.com/office/drawing/2012/chart" uri="{02D57815-91ED-43cb-92C2-25804820EDAC}">
              <c15:datalabelsRange>
                <c15:f>'5. Benefits and price'!$B$5:$B$16</c15:f>
                <c15:dlblRangeCache>
                  <c:ptCount val="12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1126777352"/>
        <c:axId val="1126777744"/>
      </c:bubbleChart>
      <c:valAx>
        <c:axId val="1126777352"/>
        <c:scaling>
          <c:orientation val="minMax"/>
          <c:max val="2.2000000000000002"/>
          <c:min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benefits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777744"/>
        <c:crosses val="autoZero"/>
        <c:crossBetween val="midCat"/>
      </c:valAx>
      <c:valAx>
        <c:axId val="112677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price benefit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777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'5. Benefits and price'!$G$4</c:f>
              <c:strCache>
                <c:ptCount val="1"/>
                <c:pt idx="0">
                  <c:v>price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7"/>
            <c:invertIfNegative val="0"/>
            <c:bubble3D val="1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81E06E68-5E78-4D34-9883-043B6870947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3DDB668-7446-4903-BFC5-40A4DC0BBE0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F58772-367D-482D-BC83-4E60B935184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168038C-C23D-4932-ABFD-A47A87FE00E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753B868-3064-4E02-8DCD-1F05E879F25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131FF5D-0F21-4213-9CEB-AF006F35855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73585CA-6B58-45DA-ACCB-ABE635FA86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8715DD1-9755-429F-9F2D-93324B4B4FD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7E50856-C885-4332-9BC7-56DB0F32D48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7C8F01A-52BA-4510-917D-74354E5B639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CB184CC-79FC-46EA-90A6-3972A7C0A0F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736869E3-32EA-4EBC-897E-23CE3707800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'5. Benefits and price'!$L$5:$L$16</c:f>
              <c:numCache>
                <c:formatCode>_(* #,##0.00_);_(* \(#,##0.00\);_(* "-"??_);_(@_)</c:formatCode>
                <c:ptCount val="12"/>
                <c:pt idx="0">
                  <c:v>1.76</c:v>
                </c:pt>
                <c:pt idx="1">
                  <c:v>1.8499999999999999</c:v>
                </c:pt>
                <c:pt idx="2">
                  <c:v>1.875</c:v>
                </c:pt>
                <c:pt idx="3">
                  <c:v>1.0649999999999999</c:v>
                </c:pt>
                <c:pt idx="4">
                  <c:v>1.8749999999999998</c:v>
                </c:pt>
                <c:pt idx="5">
                  <c:v>2.0700000000000003</c:v>
                </c:pt>
                <c:pt idx="6">
                  <c:v>1.4750000000000001</c:v>
                </c:pt>
                <c:pt idx="7">
                  <c:v>2.0150000000000001</c:v>
                </c:pt>
                <c:pt idx="8">
                  <c:v>1.2799999999999998</c:v>
                </c:pt>
                <c:pt idx="9">
                  <c:v>1.1599999999999999</c:v>
                </c:pt>
                <c:pt idx="10">
                  <c:v>1.5174999999999998</c:v>
                </c:pt>
                <c:pt idx="11">
                  <c:v>1.2649999999999999</c:v>
                </c:pt>
              </c:numCache>
            </c:numRef>
          </c:xVal>
          <c:yVal>
            <c:numRef>
              <c:f>'5. Benefits and price'!$G$5:$G$16</c:f>
              <c:numCache>
                <c:formatCode>General</c:formatCode>
                <c:ptCount val="12"/>
                <c:pt idx="0">
                  <c:v>120</c:v>
                </c:pt>
                <c:pt idx="1">
                  <c:v>100</c:v>
                </c:pt>
                <c:pt idx="2">
                  <c:v>200</c:v>
                </c:pt>
                <c:pt idx="3">
                  <c:v>70</c:v>
                </c:pt>
                <c:pt idx="4">
                  <c:v>150</c:v>
                </c:pt>
                <c:pt idx="5">
                  <c:v>100</c:v>
                </c:pt>
                <c:pt idx="6">
                  <c:v>40</c:v>
                </c:pt>
                <c:pt idx="7">
                  <c:v>40</c:v>
                </c:pt>
                <c:pt idx="8">
                  <c:v>30</c:v>
                </c:pt>
                <c:pt idx="9">
                  <c:v>70</c:v>
                </c:pt>
                <c:pt idx="10">
                  <c:v>80</c:v>
                </c:pt>
                <c:pt idx="11">
                  <c:v>50</c:v>
                </c:pt>
              </c:numCache>
            </c:numRef>
          </c:yVal>
          <c:bubbleSize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bubbleSize>
          <c:bubble3D val="1"/>
          <c:extLst>
            <c:ext xmlns:c15="http://schemas.microsoft.com/office/drawing/2012/chart" uri="{02D57815-91ED-43cb-92C2-25804820EDAC}">
              <c15:datalabelsRange>
                <c15:f>'5. Benefits and price'!$B$5:$B$16</c15:f>
                <c15:dlblRangeCache>
                  <c:ptCount val="12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1133643800"/>
        <c:axId val="1041930592"/>
      </c:bubbleChart>
      <c:valAx>
        <c:axId val="1133643800"/>
        <c:scaling>
          <c:orientation val="minMax"/>
          <c:max val="2.2000000000000002"/>
          <c:min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benefits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930592"/>
        <c:crosses val="autoZero"/>
        <c:crossBetween val="midCat"/>
      </c:valAx>
      <c:valAx>
        <c:axId val="1041930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price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643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92906688697623E-2"/>
          <c:y val="5.0339857095343402E-2"/>
          <c:w val="0.85343017206985428"/>
          <c:h val="0.7520381876642486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Prob!$E$4:$E$8</c:f>
              <c:numCache>
                <c:formatCode>0.0%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3856120"/>
        <c:axId val="743856512"/>
      </c:barChart>
      <c:catAx>
        <c:axId val="743856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Answer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56512"/>
        <c:crosses val="autoZero"/>
        <c:auto val="1"/>
        <c:lblAlgn val="ctr"/>
        <c:lblOffset val="100"/>
        <c:noMultiLvlLbl val="0"/>
      </c:catAx>
      <c:valAx>
        <c:axId val="7438565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probability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crossAx val="743856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242" cy="60652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242" cy="60652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123264</xdr:colOff>
      <xdr:row>2</xdr:row>
      <xdr:rowOff>0</xdr:rowOff>
    </xdr:from>
    <xdr:to>
      <xdr:col>11</xdr:col>
      <xdr:colOff>243727</xdr:colOff>
      <xdr:row>14</xdr:row>
      <xdr:rowOff>35299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2:G14" totalsRowShown="0">
  <autoFilter ref="B2:G14"/>
  <sortState ref="B3:G14">
    <sortCondition ref="B2:B14"/>
  </sortState>
  <tableColumns count="6">
    <tableColumn id="1" name="#"/>
    <tableColumn id="2" name="Region"/>
    <tableColumn id="3" name="Quality"/>
    <tableColumn id="4" name="distance to plant"/>
    <tableColumn id="5" name="distance to warehouse"/>
    <tableColumn id="6" name="price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19:G31" totalsRowShown="0">
  <autoFilter ref="B19:G31">
    <filterColumn colId="2">
      <filters>
        <filter val="3"/>
        <filter val="4"/>
      </filters>
    </filterColumn>
    <filterColumn colId="3">
      <customFilters>
        <customFilter operator="lessThan" val="150"/>
      </customFilters>
    </filterColumn>
    <filterColumn colId="4">
      <customFilters>
        <customFilter operator="lessThan" val="150"/>
      </customFilters>
    </filterColumn>
  </autoFilter>
  <sortState ref="B19:G25">
    <sortCondition ref="G17:G29"/>
  </sortState>
  <tableColumns count="6">
    <tableColumn id="1" name="supplier"/>
    <tableColumn id="2" name="Region"/>
    <tableColumn id="3" name="Quality"/>
    <tableColumn id="4" name="distance to plant"/>
    <tableColumn id="5" name="distance to warehouse"/>
    <tableColumn id="6" name="price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90" zoomScaleNormal="190" workbookViewId="0">
      <selection activeCell="D12" sqref="D12"/>
    </sheetView>
  </sheetViews>
  <sheetFormatPr defaultRowHeight="14.4" x14ac:dyDescent="0.3"/>
  <cols>
    <col min="1" max="1" width="4.109375" customWidth="1"/>
    <col min="2" max="2" width="4.33203125" bestFit="1" customWidth="1"/>
    <col min="3" max="3" width="9.44140625" bestFit="1" customWidth="1"/>
    <col min="4" max="4" width="9.6640625" bestFit="1" customWidth="1"/>
    <col min="5" max="5" width="18.109375" bestFit="1" customWidth="1"/>
    <col min="6" max="6" width="23.6640625" bestFit="1" customWidth="1"/>
    <col min="7" max="7" width="7.6640625" bestFit="1" customWidth="1"/>
  </cols>
  <sheetData>
    <row r="1" spans="1:7" ht="21" x14ac:dyDescent="0.4">
      <c r="A1" s="3" t="s">
        <v>8</v>
      </c>
    </row>
    <row r="2" spans="1:7" x14ac:dyDescent="0.3">
      <c r="B2" t="s">
        <v>0</v>
      </c>
      <c r="C2" t="s">
        <v>1</v>
      </c>
      <c r="D2" t="s">
        <v>2</v>
      </c>
      <c r="E2" t="s">
        <v>5</v>
      </c>
      <c r="F2" t="s">
        <v>6</v>
      </c>
      <c r="G2" t="s">
        <v>7</v>
      </c>
    </row>
    <row r="3" spans="1:7" x14ac:dyDescent="0.3">
      <c r="B3">
        <v>1</v>
      </c>
      <c r="C3" t="s">
        <v>3</v>
      </c>
      <c r="D3">
        <v>2</v>
      </c>
      <c r="E3">
        <v>60</v>
      </c>
      <c r="F3">
        <v>100</v>
      </c>
      <c r="G3">
        <v>120</v>
      </c>
    </row>
    <row r="4" spans="1:7" x14ac:dyDescent="0.3">
      <c r="B4">
        <v>2</v>
      </c>
      <c r="C4" t="s">
        <v>4</v>
      </c>
      <c r="D4">
        <v>3</v>
      </c>
      <c r="E4">
        <v>40</v>
      </c>
      <c r="F4">
        <v>130</v>
      </c>
      <c r="G4">
        <v>100</v>
      </c>
    </row>
    <row r="5" spans="1:7" x14ac:dyDescent="0.3">
      <c r="B5">
        <v>3</v>
      </c>
      <c r="C5" t="s">
        <v>4</v>
      </c>
      <c r="D5">
        <v>4</v>
      </c>
      <c r="E5">
        <v>100</v>
      </c>
      <c r="F5">
        <v>150</v>
      </c>
      <c r="G5">
        <v>200</v>
      </c>
    </row>
    <row r="6" spans="1:7" x14ac:dyDescent="0.3">
      <c r="B6">
        <v>4</v>
      </c>
      <c r="C6" t="s">
        <v>3</v>
      </c>
      <c r="D6">
        <v>2</v>
      </c>
      <c r="E6">
        <v>400</v>
      </c>
      <c r="F6">
        <v>110</v>
      </c>
      <c r="G6">
        <v>70</v>
      </c>
    </row>
    <row r="7" spans="1:7" x14ac:dyDescent="0.3">
      <c r="B7">
        <v>5</v>
      </c>
      <c r="C7" t="s">
        <v>4</v>
      </c>
      <c r="D7">
        <v>3</v>
      </c>
      <c r="E7">
        <v>50</v>
      </c>
      <c r="F7">
        <v>100</v>
      </c>
      <c r="G7">
        <v>150</v>
      </c>
    </row>
    <row r="8" spans="1:7" x14ac:dyDescent="0.3">
      <c r="B8">
        <v>6</v>
      </c>
      <c r="C8" t="s">
        <v>3</v>
      </c>
      <c r="D8">
        <v>4</v>
      </c>
      <c r="E8">
        <v>50</v>
      </c>
      <c r="F8">
        <v>140</v>
      </c>
      <c r="G8">
        <v>100</v>
      </c>
    </row>
    <row r="9" spans="1:7" x14ac:dyDescent="0.3">
      <c r="B9">
        <v>7</v>
      </c>
      <c r="C9" t="s">
        <v>4</v>
      </c>
      <c r="D9">
        <v>2</v>
      </c>
      <c r="E9">
        <v>200</v>
      </c>
      <c r="F9">
        <v>50</v>
      </c>
      <c r="G9">
        <v>40</v>
      </c>
    </row>
    <row r="10" spans="1:7" x14ac:dyDescent="0.3">
      <c r="B10">
        <v>8</v>
      </c>
      <c r="C10" t="s">
        <v>3</v>
      </c>
      <c r="D10">
        <v>4</v>
      </c>
      <c r="E10">
        <v>100</v>
      </c>
      <c r="F10">
        <v>110</v>
      </c>
      <c r="G10">
        <v>40</v>
      </c>
    </row>
    <row r="11" spans="1:7" x14ac:dyDescent="0.3">
      <c r="B11">
        <v>9</v>
      </c>
      <c r="C11" t="s">
        <v>3</v>
      </c>
      <c r="D11">
        <v>2</v>
      </c>
      <c r="E11">
        <v>300</v>
      </c>
      <c r="F11">
        <v>100</v>
      </c>
      <c r="G11">
        <v>30</v>
      </c>
    </row>
    <row r="12" spans="1:7" x14ac:dyDescent="0.3">
      <c r="B12">
        <v>10</v>
      </c>
      <c r="C12" t="s">
        <v>4</v>
      </c>
      <c r="D12">
        <v>3</v>
      </c>
      <c r="E12">
        <v>400</v>
      </c>
      <c r="F12">
        <v>110</v>
      </c>
      <c r="G12">
        <v>70</v>
      </c>
    </row>
    <row r="13" spans="1:7" x14ac:dyDescent="0.3">
      <c r="B13">
        <v>11</v>
      </c>
      <c r="C13" t="s">
        <v>3</v>
      </c>
      <c r="D13">
        <v>2</v>
      </c>
      <c r="E13">
        <v>200</v>
      </c>
      <c r="F13">
        <v>75</v>
      </c>
      <c r="G13">
        <v>80</v>
      </c>
    </row>
    <row r="14" spans="1:7" x14ac:dyDescent="0.3">
      <c r="B14">
        <v>12</v>
      </c>
      <c r="C14" t="s">
        <v>3</v>
      </c>
      <c r="D14">
        <v>2</v>
      </c>
      <c r="E14">
        <v>300</v>
      </c>
      <c r="F14">
        <v>110</v>
      </c>
      <c r="G14">
        <v>50</v>
      </c>
    </row>
    <row r="16" spans="1:7" x14ac:dyDescent="0.3">
      <c r="A16" t="s">
        <v>54</v>
      </c>
    </row>
    <row r="17" spans="1:2" x14ac:dyDescent="0.3">
      <c r="B17" t="s">
        <v>55</v>
      </c>
    </row>
    <row r="19" spans="1:2" x14ac:dyDescent="0.3">
      <c r="A19" t="s">
        <v>56</v>
      </c>
    </row>
    <row r="20" spans="1:2" x14ac:dyDescent="0.3">
      <c r="A20">
        <v>1</v>
      </c>
      <c r="B20" t="s">
        <v>57</v>
      </c>
    </row>
    <row r="21" spans="1:2" x14ac:dyDescent="0.3">
      <c r="A21">
        <v>2</v>
      </c>
      <c r="B21" t="s">
        <v>58</v>
      </c>
    </row>
    <row r="22" spans="1:2" x14ac:dyDescent="0.3">
      <c r="A22">
        <v>3</v>
      </c>
      <c r="B22" t="s">
        <v>59</v>
      </c>
    </row>
    <row r="23" spans="1:2" x14ac:dyDescent="0.3">
      <c r="A23">
        <v>4</v>
      </c>
      <c r="B23" t="s">
        <v>62</v>
      </c>
    </row>
    <row r="24" spans="1:2" x14ac:dyDescent="0.3">
      <c r="A24">
        <v>5</v>
      </c>
      <c r="B24" t="s">
        <v>60</v>
      </c>
    </row>
    <row r="25" spans="1:2" x14ac:dyDescent="0.3">
      <c r="A25">
        <v>6</v>
      </c>
      <c r="B25" t="s">
        <v>61</v>
      </c>
    </row>
    <row r="27" spans="1:2" x14ac:dyDescent="0.3">
      <c r="A27" t="s">
        <v>63</v>
      </c>
    </row>
    <row r="28" spans="1:2" x14ac:dyDescent="0.3">
      <c r="A28" t="s">
        <v>64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zoomScale="130" zoomScaleNormal="130" workbookViewId="0">
      <selection activeCell="A5" sqref="A5:XFD12"/>
    </sheetView>
  </sheetViews>
  <sheetFormatPr defaultRowHeight="14.4" x14ac:dyDescent="0.3"/>
  <cols>
    <col min="5" max="5" width="17.33203125" bestFit="1" customWidth="1"/>
    <col min="6" max="6" width="22.33203125" bestFit="1" customWidth="1"/>
  </cols>
  <sheetData>
    <row r="3" spans="1:3" ht="18" x14ac:dyDescent="0.35">
      <c r="A3" s="22" t="s">
        <v>49</v>
      </c>
    </row>
    <row r="4" spans="1:3" x14ac:dyDescent="0.3">
      <c r="A4" t="s">
        <v>70</v>
      </c>
    </row>
    <row r="5" spans="1:3" x14ac:dyDescent="0.3">
      <c r="B5" t="s">
        <v>67</v>
      </c>
    </row>
    <row r="6" spans="1:3" x14ac:dyDescent="0.3">
      <c r="B6" t="s">
        <v>68</v>
      </c>
    </row>
    <row r="7" spans="1:3" x14ac:dyDescent="0.3">
      <c r="B7" t="s">
        <v>50</v>
      </c>
    </row>
    <row r="8" spans="1:3" x14ac:dyDescent="0.3">
      <c r="C8" t="s">
        <v>51</v>
      </c>
    </row>
    <row r="9" spans="1:3" x14ac:dyDescent="0.3">
      <c r="B9" t="s">
        <v>52</v>
      </c>
    </row>
    <row r="10" spans="1:3" x14ac:dyDescent="0.3">
      <c r="C10" t="s">
        <v>53</v>
      </c>
    </row>
    <row r="11" spans="1:3" x14ac:dyDescent="0.3">
      <c r="B11" t="s">
        <v>65</v>
      </c>
    </row>
    <row r="12" spans="1:3" x14ac:dyDescent="0.3">
      <c r="B12" t="s">
        <v>66</v>
      </c>
    </row>
    <row r="13" spans="1:3" x14ac:dyDescent="0.3">
      <c r="A13" s="21" t="s">
        <v>71</v>
      </c>
    </row>
    <row r="14" spans="1:3" x14ac:dyDescent="0.3">
      <c r="A14">
        <v>1</v>
      </c>
      <c r="B14" t="s">
        <v>72</v>
      </c>
    </row>
    <row r="15" spans="1:3" x14ac:dyDescent="0.3">
      <c r="A15">
        <v>2</v>
      </c>
      <c r="B15" t="s">
        <v>74</v>
      </c>
    </row>
    <row r="16" spans="1:3" x14ac:dyDescent="0.3">
      <c r="A16">
        <v>3</v>
      </c>
      <c r="B16" t="s">
        <v>73</v>
      </c>
    </row>
    <row r="18" spans="1:7" x14ac:dyDescent="0.3">
      <c r="A18" s="21" t="s">
        <v>75</v>
      </c>
      <c r="B18" t="s">
        <v>76</v>
      </c>
    </row>
    <row r="19" spans="1:7" x14ac:dyDescent="0.3">
      <c r="B19" t="s">
        <v>69</v>
      </c>
      <c r="C19" t="s">
        <v>1</v>
      </c>
      <c r="D19" t="s">
        <v>2</v>
      </c>
      <c r="E19" t="s">
        <v>5</v>
      </c>
      <c r="F19" t="s">
        <v>6</v>
      </c>
      <c r="G19" t="s">
        <v>7</v>
      </c>
    </row>
    <row r="20" spans="1:7" hidden="1" x14ac:dyDescent="0.3">
      <c r="B20">
        <v>1</v>
      </c>
      <c r="C20" t="s">
        <v>3</v>
      </c>
      <c r="D20">
        <v>2</v>
      </c>
      <c r="E20">
        <v>60</v>
      </c>
      <c r="F20">
        <v>100</v>
      </c>
      <c r="G20">
        <v>120</v>
      </c>
    </row>
    <row r="21" spans="1:7" x14ac:dyDescent="0.3">
      <c r="B21">
        <v>8</v>
      </c>
      <c r="C21" t="s">
        <v>3</v>
      </c>
      <c r="D21">
        <v>4</v>
      </c>
      <c r="E21">
        <v>100</v>
      </c>
      <c r="F21">
        <v>110</v>
      </c>
      <c r="G21">
        <v>40</v>
      </c>
    </row>
    <row r="22" spans="1:7" hidden="1" x14ac:dyDescent="0.3">
      <c r="B22">
        <v>3</v>
      </c>
      <c r="C22" t="s">
        <v>4</v>
      </c>
      <c r="D22">
        <v>4</v>
      </c>
      <c r="E22">
        <v>100</v>
      </c>
      <c r="F22">
        <v>150</v>
      </c>
      <c r="G22">
        <v>200</v>
      </c>
    </row>
    <row r="23" spans="1:7" hidden="1" x14ac:dyDescent="0.3">
      <c r="B23">
        <v>4</v>
      </c>
      <c r="C23" t="s">
        <v>3</v>
      </c>
      <c r="D23">
        <v>2</v>
      </c>
      <c r="E23">
        <v>400</v>
      </c>
      <c r="F23">
        <v>110</v>
      </c>
      <c r="G23">
        <v>70</v>
      </c>
    </row>
    <row r="24" spans="1:7" x14ac:dyDescent="0.3">
      <c r="B24">
        <v>2</v>
      </c>
      <c r="C24" t="s">
        <v>4</v>
      </c>
      <c r="D24">
        <v>3</v>
      </c>
      <c r="E24">
        <v>40</v>
      </c>
      <c r="F24">
        <v>130</v>
      </c>
      <c r="G24">
        <v>100</v>
      </c>
    </row>
    <row r="25" spans="1:7" x14ac:dyDescent="0.3">
      <c r="B25">
        <v>6</v>
      </c>
      <c r="C25" t="s">
        <v>3</v>
      </c>
      <c r="D25">
        <v>4</v>
      </c>
      <c r="E25">
        <v>50</v>
      </c>
      <c r="F25">
        <v>140</v>
      </c>
      <c r="G25">
        <v>100</v>
      </c>
    </row>
    <row r="26" spans="1:7" hidden="1" x14ac:dyDescent="0.3">
      <c r="B26">
        <v>7</v>
      </c>
      <c r="C26" t="s">
        <v>4</v>
      </c>
      <c r="D26">
        <v>2</v>
      </c>
      <c r="E26">
        <v>200</v>
      </c>
      <c r="F26">
        <v>50</v>
      </c>
      <c r="G26">
        <v>40</v>
      </c>
    </row>
    <row r="27" spans="1:7" x14ac:dyDescent="0.3">
      <c r="B27">
        <v>5</v>
      </c>
      <c r="C27" t="s">
        <v>4</v>
      </c>
      <c r="D27">
        <v>3</v>
      </c>
      <c r="E27">
        <v>50</v>
      </c>
      <c r="F27">
        <v>100</v>
      </c>
      <c r="G27">
        <v>150</v>
      </c>
    </row>
    <row r="28" spans="1:7" hidden="1" x14ac:dyDescent="0.3">
      <c r="B28">
        <v>9</v>
      </c>
      <c r="C28" t="s">
        <v>3</v>
      </c>
      <c r="D28">
        <v>2</v>
      </c>
      <c r="E28">
        <v>300</v>
      </c>
      <c r="F28">
        <v>100</v>
      </c>
      <c r="G28">
        <v>30</v>
      </c>
    </row>
    <row r="29" spans="1:7" hidden="1" x14ac:dyDescent="0.3">
      <c r="B29">
        <v>10</v>
      </c>
      <c r="C29" t="s">
        <v>4</v>
      </c>
      <c r="D29">
        <v>3</v>
      </c>
      <c r="E29">
        <v>400</v>
      </c>
      <c r="F29">
        <v>110</v>
      </c>
      <c r="G29">
        <v>70</v>
      </c>
    </row>
    <row r="30" spans="1:7" hidden="1" x14ac:dyDescent="0.3">
      <c r="B30">
        <v>11</v>
      </c>
      <c r="C30" t="s">
        <v>3</v>
      </c>
      <c r="D30">
        <v>2</v>
      </c>
      <c r="E30">
        <v>200</v>
      </c>
      <c r="F30">
        <v>75</v>
      </c>
      <c r="G30">
        <v>80</v>
      </c>
    </row>
    <row r="31" spans="1:7" hidden="1" x14ac:dyDescent="0.3">
      <c r="B31">
        <v>12</v>
      </c>
      <c r="C31" t="s">
        <v>3</v>
      </c>
      <c r="D31">
        <v>2</v>
      </c>
      <c r="E31">
        <v>300</v>
      </c>
      <c r="F31">
        <v>110</v>
      </c>
      <c r="G31">
        <v>50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zoomScale="150" zoomScaleNormal="150" workbookViewId="0">
      <selection activeCell="L5" sqref="L5"/>
    </sheetView>
  </sheetViews>
  <sheetFormatPr defaultRowHeight="14.4" x14ac:dyDescent="0.3"/>
  <cols>
    <col min="1" max="1" width="4.109375" customWidth="1"/>
    <col min="2" max="2" width="4.33203125" bestFit="1" customWidth="1"/>
    <col min="3" max="3" width="7.109375" bestFit="1" customWidth="1"/>
    <col min="4" max="4" width="8.109375" customWidth="1"/>
    <col min="5" max="5" width="8.44140625" customWidth="1"/>
    <col min="6" max="6" width="11.44140625" customWidth="1"/>
    <col min="7" max="7" width="7.6640625" bestFit="1" customWidth="1"/>
    <col min="11" max="11" width="11.33203125" customWidth="1"/>
  </cols>
  <sheetData>
    <row r="1" spans="1:14" ht="21" x14ac:dyDescent="0.4">
      <c r="A1" s="3" t="s">
        <v>9</v>
      </c>
    </row>
    <row r="2" spans="1:14" ht="21" x14ac:dyDescent="0.4">
      <c r="A2" s="3"/>
      <c r="E2">
        <f>MAX(E3:F3)</f>
        <v>400</v>
      </c>
      <c r="F2" t="s">
        <v>89</v>
      </c>
    </row>
    <row r="3" spans="1:14" ht="21.6" thickBot="1" x14ac:dyDescent="0.45">
      <c r="A3" s="3"/>
      <c r="B3" s="4" t="s">
        <v>10</v>
      </c>
      <c r="C3" s="4">
        <f>MAX(C5:C16)</f>
        <v>0</v>
      </c>
      <c r="D3" s="4">
        <f>MAX(D5:D16)</f>
        <v>4</v>
      </c>
      <c r="E3" s="4">
        <f t="shared" ref="E3:G3" si="0">MAX(E5:E16)</f>
        <v>400</v>
      </c>
      <c r="F3" s="4">
        <f t="shared" si="0"/>
        <v>150</v>
      </c>
      <c r="G3" s="4">
        <f t="shared" si="0"/>
        <v>200</v>
      </c>
      <c r="H3" s="20" t="s">
        <v>11</v>
      </c>
      <c r="I3" s="20"/>
      <c r="J3" s="20"/>
      <c r="K3" s="20"/>
      <c r="L3" s="20"/>
      <c r="M3" s="14">
        <f>MAX(M5:M16)</f>
        <v>0.79500000000000015</v>
      </c>
    </row>
    <row r="4" spans="1:14" ht="43.2" thickBot="1" x14ac:dyDescent="0.35">
      <c r="B4" s="8" t="s">
        <v>12</v>
      </c>
      <c r="C4" s="7" t="s">
        <v>1</v>
      </c>
      <c r="D4" s="5" t="s">
        <v>2</v>
      </c>
      <c r="E4" s="5" t="s">
        <v>5</v>
      </c>
      <c r="F4" s="5" t="s">
        <v>6</v>
      </c>
      <c r="G4" s="6" t="s">
        <v>7</v>
      </c>
      <c r="H4" s="9" t="str">
        <f>C4</f>
        <v>Region</v>
      </c>
      <c r="I4" s="9" t="str">
        <f t="shared" ref="I4:L4" si="1">D4</f>
        <v>Quality</v>
      </c>
      <c r="J4" s="9" t="str">
        <f t="shared" si="1"/>
        <v>distance to plant</v>
      </c>
      <c r="K4" s="9" t="str">
        <f t="shared" si="1"/>
        <v>distance to warehouse</v>
      </c>
      <c r="L4" s="9" t="s">
        <v>98</v>
      </c>
      <c r="M4" s="45" t="s">
        <v>94</v>
      </c>
    </row>
    <row r="5" spans="1:14" x14ac:dyDescent="0.3">
      <c r="B5" s="25">
        <v>1</v>
      </c>
      <c r="C5" s="26" t="s">
        <v>3</v>
      </c>
      <c r="D5" s="26">
        <v>2</v>
      </c>
      <c r="E5" s="26">
        <v>60</v>
      </c>
      <c r="F5" s="26">
        <v>100</v>
      </c>
      <c r="G5" s="27">
        <v>120</v>
      </c>
      <c r="H5" s="35">
        <f>IF(C5="A",0.7,0.5)</f>
        <v>0.7</v>
      </c>
      <c r="I5" s="36">
        <f>D5/D$3</f>
        <v>0.5</v>
      </c>
      <c r="J5" s="36">
        <f>1-E5/$E$2</f>
        <v>0.85</v>
      </c>
      <c r="K5" s="36">
        <f>1-F5/$E$2</f>
        <v>0.75</v>
      </c>
      <c r="L5" s="37">
        <f>1-G5/G$3</f>
        <v>0.4</v>
      </c>
      <c r="M5" s="46">
        <f>AVERAGE(H5:L5)</f>
        <v>0.6399999999999999</v>
      </c>
    </row>
    <row r="6" spans="1:14" x14ac:dyDescent="0.3">
      <c r="B6" s="28">
        <v>2</v>
      </c>
      <c r="C6" s="2" t="s">
        <v>4</v>
      </c>
      <c r="D6" s="2">
        <v>3</v>
      </c>
      <c r="E6" s="2">
        <v>40</v>
      </c>
      <c r="F6" s="2">
        <v>130</v>
      </c>
      <c r="G6" s="29">
        <v>100</v>
      </c>
      <c r="H6" s="38">
        <f t="shared" ref="H6:H16" si="2">IF(C6="A",0.7,0.5)</f>
        <v>0.5</v>
      </c>
      <c r="I6" s="24">
        <f t="shared" ref="I6:I16" si="3">D6/D$3</f>
        <v>0.75</v>
      </c>
      <c r="J6" s="24">
        <f t="shared" ref="J6:J16" si="4">1-E6/$E$2</f>
        <v>0.9</v>
      </c>
      <c r="K6" s="24">
        <f t="shared" ref="K6:K16" si="5">1-F6/$E$2</f>
        <v>0.67500000000000004</v>
      </c>
      <c r="L6" s="39">
        <f t="shared" ref="L6:L16" si="6">1-G6/G$3</f>
        <v>0.5</v>
      </c>
      <c r="M6" s="47">
        <f>AVERAGE(H6:L6)</f>
        <v>0.66500000000000004</v>
      </c>
    </row>
    <row r="7" spans="1:14" x14ac:dyDescent="0.3">
      <c r="B7" s="30">
        <v>3</v>
      </c>
      <c r="C7" s="1" t="s">
        <v>4</v>
      </c>
      <c r="D7" s="1">
        <v>4</v>
      </c>
      <c r="E7" s="1">
        <v>100</v>
      </c>
      <c r="F7" s="1">
        <v>150</v>
      </c>
      <c r="G7" s="31">
        <v>200</v>
      </c>
      <c r="H7" s="40">
        <f t="shared" si="2"/>
        <v>0.5</v>
      </c>
      <c r="I7" s="23">
        <f t="shared" si="3"/>
        <v>1</v>
      </c>
      <c r="J7" s="23">
        <f t="shared" si="4"/>
        <v>0.75</v>
      </c>
      <c r="K7" s="23">
        <f t="shared" si="5"/>
        <v>0.625</v>
      </c>
      <c r="L7" s="41">
        <f t="shared" si="6"/>
        <v>0</v>
      </c>
      <c r="M7" s="48">
        <f>AVERAGE(H7:L7)</f>
        <v>0.57499999999999996</v>
      </c>
    </row>
    <row r="8" spans="1:14" x14ac:dyDescent="0.3">
      <c r="B8" s="28">
        <v>4</v>
      </c>
      <c r="C8" s="2" t="s">
        <v>3</v>
      </c>
      <c r="D8" s="2">
        <v>2</v>
      </c>
      <c r="E8" s="2">
        <v>400</v>
      </c>
      <c r="F8" s="2">
        <v>110</v>
      </c>
      <c r="G8" s="29">
        <v>70</v>
      </c>
      <c r="H8" s="38">
        <f t="shared" si="2"/>
        <v>0.7</v>
      </c>
      <c r="I8" s="24">
        <f t="shared" si="3"/>
        <v>0.5</v>
      </c>
      <c r="J8" s="24">
        <f t="shared" si="4"/>
        <v>0</v>
      </c>
      <c r="K8" s="24">
        <f t="shared" si="5"/>
        <v>0.72499999999999998</v>
      </c>
      <c r="L8" s="39">
        <f t="shared" si="6"/>
        <v>0.65</v>
      </c>
      <c r="M8" s="47">
        <f>AVERAGE(H8:L8)</f>
        <v>0.5149999999999999</v>
      </c>
    </row>
    <row r="9" spans="1:14" x14ac:dyDescent="0.3">
      <c r="B9" s="30">
        <v>5</v>
      </c>
      <c r="C9" s="1" t="s">
        <v>4</v>
      </c>
      <c r="D9" s="1">
        <v>3</v>
      </c>
      <c r="E9" s="1">
        <v>50</v>
      </c>
      <c r="F9" s="1">
        <v>100</v>
      </c>
      <c r="G9" s="31">
        <v>150</v>
      </c>
      <c r="H9" s="40">
        <f t="shared" si="2"/>
        <v>0.5</v>
      </c>
      <c r="I9" s="23">
        <f t="shared" si="3"/>
        <v>0.75</v>
      </c>
      <c r="J9" s="23">
        <f t="shared" si="4"/>
        <v>0.875</v>
      </c>
      <c r="K9" s="23">
        <f t="shared" si="5"/>
        <v>0.75</v>
      </c>
      <c r="L9" s="41">
        <f t="shared" si="6"/>
        <v>0.25</v>
      </c>
      <c r="M9" s="48">
        <f>AVERAGE(H9:L9)</f>
        <v>0.625</v>
      </c>
    </row>
    <row r="10" spans="1:14" x14ac:dyDescent="0.3">
      <c r="B10" s="28">
        <v>6</v>
      </c>
      <c r="C10" s="2" t="s">
        <v>3</v>
      </c>
      <c r="D10" s="2">
        <v>4</v>
      </c>
      <c r="E10" s="2">
        <v>50</v>
      </c>
      <c r="F10" s="2">
        <v>140</v>
      </c>
      <c r="G10" s="29">
        <v>100</v>
      </c>
      <c r="H10" s="38">
        <f t="shared" si="2"/>
        <v>0.7</v>
      </c>
      <c r="I10" s="24">
        <f t="shared" si="3"/>
        <v>1</v>
      </c>
      <c r="J10" s="24">
        <f t="shared" si="4"/>
        <v>0.875</v>
      </c>
      <c r="K10" s="24">
        <f t="shared" si="5"/>
        <v>0.65</v>
      </c>
      <c r="L10" s="39">
        <f t="shared" si="6"/>
        <v>0.5</v>
      </c>
      <c r="M10" s="47">
        <f>AVERAGE(H10:L10)</f>
        <v>0.745</v>
      </c>
    </row>
    <row r="11" spans="1:14" x14ac:dyDescent="0.3">
      <c r="B11" s="30">
        <v>7</v>
      </c>
      <c r="C11" s="1" t="s">
        <v>4</v>
      </c>
      <c r="D11" s="1">
        <v>2</v>
      </c>
      <c r="E11" s="1">
        <v>200</v>
      </c>
      <c r="F11" s="1">
        <v>50</v>
      </c>
      <c r="G11" s="31">
        <v>40</v>
      </c>
      <c r="H11" s="40">
        <f t="shared" si="2"/>
        <v>0.5</v>
      </c>
      <c r="I11" s="23">
        <f t="shared" si="3"/>
        <v>0.5</v>
      </c>
      <c r="J11" s="23">
        <f t="shared" si="4"/>
        <v>0.5</v>
      </c>
      <c r="K11" s="23">
        <f t="shared" si="5"/>
        <v>0.875</v>
      </c>
      <c r="L11" s="41">
        <f t="shared" si="6"/>
        <v>0.8</v>
      </c>
      <c r="M11" s="48">
        <f>AVERAGE(H11:L11)</f>
        <v>0.63500000000000001</v>
      </c>
    </row>
    <row r="12" spans="1:14" x14ac:dyDescent="0.3">
      <c r="B12" s="51">
        <v>8</v>
      </c>
      <c r="C12" s="2" t="s">
        <v>3</v>
      </c>
      <c r="D12" s="2">
        <v>4</v>
      </c>
      <c r="E12" s="2">
        <v>100</v>
      </c>
      <c r="F12" s="2">
        <v>110</v>
      </c>
      <c r="G12" s="29">
        <v>40</v>
      </c>
      <c r="H12" s="38">
        <f t="shared" si="2"/>
        <v>0.7</v>
      </c>
      <c r="I12" s="24">
        <f t="shared" si="3"/>
        <v>1</v>
      </c>
      <c r="J12" s="24">
        <f t="shared" si="4"/>
        <v>0.75</v>
      </c>
      <c r="K12" s="24">
        <f t="shared" si="5"/>
        <v>0.72499999999999998</v>
      </c>
      <c r="L12" s="39">
        <f t="shared" si="6"/>
        <v>0.8</v>
      </c>
      <c r="M12" s="50">
        <f>AVERAGE(H12:L12)</f>
        <v>0.79500000000000015</v>
      </c>
      <c r="N12" t="s">
        <v>96</v>
      </c>
    </row>
    <row r="13" spans="1:14" x14ac:dyDescent="0.3">
      <c r="B13" s="30">
        <v>9</v>
      </c>
      <c r="C13" s="1" t="s">
        <v>3</v>
      </c>
      <c r="D13" s="1">
        <v>2</v>
      </c>
      <c r="E13" s="1">
        <v>300</v>
      </c>
      <c r="F13" s="1">
        <v>100</v>
      </c>
      <c r="G13" s="31">
        <v>30</v>
      </c>
      <c r="H13" s="40">
        <f t="shared" si="2"/>
        <v>0.7</v>
      </c>
      <c r="I13" s="23">
        <f t="shared" si="3"/>
        <v>0.5</v>
      </c>
      <c r="J13" s="23">
        <f t="shared" si="4"/>
        <v>0.25</v>
      </c>
      <c r="K13" s="23">
        <f t="shared" si="5"/>
        <v>0.75</v>
      </c>
      <c r="L13" s="41">
        <f t="shared" si="6"/>
        <v>0.85</v>
      </c>
      <c r="M13" s="48">
        <f>AVERAGE(H13:L13)</f>
        <v>0.6100000000000001</v>
      </c>
    </row>
    <row r="14" spans="1:14" x14ac:dyDescent="0.3">
      <c r="B14" s="28">
        <v>10</v>
      </c>
      <c r="C14" s="2" t="s">
        <v>4</v>
      </c>
      <c r="D14" s="2">
        <v>3</v>
      </c>
      <c r="E14" s="2">
        <v>400</v>
      </c>
      <c r="F14" s="2">
        <v>110</v>
      </c>
      <c r="G14" s="29">
        <v>70</v>
      </c>
      <c r="H14" s="38">
        <f t="shared" si="2"/>
        <v>0.5</v>
      </c>
      <c r="I14" s="24">
        <f t="shared" si="3"/>
        <v>0.75</v>
      </c>
      <c r="J14" s="24">
        <f t="shared" si="4"/>
        <v>0</v>
      </c>
      <c r="K14" s="24">
        <f t="shared" si="5"/>
        <v>0.72499999999999998</v>
      </c>
      <c r="L14" s="39">
        <f t="shared" si="6"/>
        <v>0.65</v>
      </c>
      <c r="M14" s="47">
        <f>AVERAGE(H14:L14)</f>
        <v>0.52500000000000002</v>
      </c>
    </row>
    <row r="15" spans="1:14" x14ac:dyDescent="0.3">
      <c r="B15" s="30">
        <v>11</v>
      </c>
      <c r="C15" s="1" t="s">
        <v>3</v>
      </c>
      <c r="D15" s="1">
        <v>2</v>
      </c>
      <c r="E15" s="1">
        <v>200</v>
      </c>
      <c r="F15" s="1">
        <v>75</v>
      </c>
      <c r="G15" s="31">
        <v>80</v>
      </c>
      <c r="H15" s="40">
        <f t="shared" si="2"/>
        <v>0.7</v>
      </c>
      <c r="I15" s="23">
        <f t="shared" si="3"/>
        <v>0.5</v>
      </c>
      <c r="J15" s="23">
        <f t="shared" si="4"/>
        <v>0.5</v>
      </c>
      <c r="K15" s="23">
        <f t="shared" si="5"/>
        <v>0.8125</v>
      </c>
      <c r="L15" s="41">
        <f t="shared" si="6"/>
        <v>0.6</v>
      </c>
      <c r="M15" s="48">
        <f>AVERAGE(H15:L15)</f>
        <v>0.62250000000000005</v>
      </c>
    </row>
    <row r="16" spans="1:14" ht="15" thickBot="1" x14ac:dyDescent="0.35">
      <c r="B16" s="32">
        <v>12</v>
      </c>
      <c r="C16" s="33" t="s">
        <v>3</v>
      </c>
      <c r="D16" s="33">
        <v>2</v>
      </c>
      <c r="E16" s="33">
        <v>300</v>
      </c>
      <c r="F16" s="33">
        <v>110</v>
      </c>
      <c r="G16" s="34">
        <v>50</v>
      </c>
      <c r="H16" s="42">
        <f t="shared" si="2"/>
        <v>0.7</v>
      </c>
      <c r="I16" s="43">
        <f t="shared" si="3"/>
        <v>0.5</v>
      </c>
      <c r="J16" s="43">
        <f t="shared" si="4"/>
        <v>0.25</v>
      </c>
      <c r="K16" s="43">
        <f t="shared" si="5"/>
        <v>0.72499999999999998</v>
      </c>
      <c r="L16" s="44">
        <f t="shared" si="6"/>
        <v>0.75</v>
      </c>
      <c r="M16" s="49">
        <f>AVERAGE(H16:L16)</f>
        <v>0.58499999999999996</v>
      </c>
    </row>
    <row r="17" spans="1:13" x14ac:dyDescent="0.3">
      <c r="M17" t="s">
        <v>95</v>
      </c>
    </row>
    <row r="19" spans="1:13" x14ac:dyDescent="0.3">
      <c r="A19" s="21" t="s">
        <v>67</v>
      </c>
    </row>
    <row r="20" spans="1:13" x14ac:dyDescent="0.3">
      <c r="B20" t="s">
        <v>77</v>
      </c>
    </row>
    <row r="21" spans="1:13" x14ac:dyDescent="0.3">
      <c r="B21" t="s">
        <v>78</v>
      </c>
    </row>
    <row r="22" spans="1:13" x14ac:dyDescent="0.3">
      <c r="B22" t="s">
        <v>50</v>
      </c>
    </row>
    <row r="23" spans="1:13" x14ac:dyDescent="0.3">
      <c r="C23" t="s">
        <v>79</v>
      </c>
    </row>
    <row r="24" spans="1:13" x14ac:dyDescent="0.3">
      <c r="C24" t="s">
        <v>80</v>
      </c>
    </row>
    <row r="25" spans="1:13" x14ac:dyDescent="0.3">
      <c r="B25" t="s">
        <v>52</v>
      </c>
    </row>
    <row r="26" spans="1:13" x14ac:dyDescent="0.3">
      <c r="C26" t="s">
        <v>53</v>
      </c>
    </row>
    <row r="27" spans="1:13" x14ac:dyDescent="0.3">
      <c r="C27" t="s">
        <v>81</v>
      </c>
    </row>
    <row r="28" spans="1:13" x14ac:dyDescent="0.3">
      <c r="B28" t="s">
        <v>82</v>
      </c>
    </row>
    <row r="29" spans="1:13" x14ac:dyDescent="0.3">
      <c r="C29" t="s">
        <v>65</v>
      </c>
    </row>
    <row r="30" spans="1:13" x14ac:dyDescent="0.3">
      <c r="C30" t="s">
        <v>83</v>
      </c>
    </row>
    <row r="31" spans="1:13" x14ac:dyDescent="0.3">
      <c r="C31" t="s">
        <v>84</v>
      </c>
    </row>
    <row r="32" spans="1:13" x14ac:dyDescent="0.3">
      <c r="D32" t="s">
        <v>85</v>
      </c>
    </row>
    <row r="33" spans="2:3" x14ac:dyDescent="0.3">
      <c r="C33" t="s">
        <v>86</v>
      </c>
    </row>
    <row r="34" spans="2:3" x14ac:dyDescent="0.3">
      <c r="C34" t="s">
        <v>87</v>
      </c>
    </row>
    <row r="35" spans="2:3" x14ac:dyDescent="0.3">
      <c r="C35" t="s">
        <v>88</v>
      </c>
    </row>
    <row r="36" spans="2:3" x14ac:dyDescent="0.3">
      <c r="B36" t="s">
        <v>90</v>
      </c>
    </row>
    <row r="37" spans="2:3" x14ac:dyDescent="0.3">
      <c r="C37" t="s">
        <v>91</v>
      </c>
    </row>
    <row r="38" spans="2:3" x14ac:dyDescent="0.3">
      <c r="C38" t="s">
        <v>92</v>
      </c>
    </row>
    <row r="39" spans="2:3" x14ac:dyDescent="0.3">
      <c r="C39" t="s">
        <v>93</v>
      </c>
    </row>
  </sheetData>
  <autoFilter ref="B4:M16">
    <sortState ref="B4:M15">
      <sortCondition ref="B3:B15"/>
    </sortState>
  </autoFilter>
  <mergeCells count="1">
    <mergeCell ref="H3:L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zoomScale="150" zoomScaleNormal="150" workbookViewId="0">
      <selection activeCell="A2" sqref="A2"/>
    </sheetView>
  </sheetViews>
  <sheetFormatPr defaultRowHeight="14.4" x14ac:dyDescent="0.3"/>
  <cols>
    <col min="1" max="1" width="4.109375" customWidth="1"/>
    <col min="2" max="2" width="4.33203125" bestFit="1" customWidth="1"/>
    <col min="3" max="3" width="7.109375" bestFit="1" customWidth="1"/>
    <col min="4" max="4" width="8.109375" customWidth="1"/>
    <col min="5" max="5" width="8.44140625" customWidth="1"/>
    <col min="6" max="6" width="11.44140625" customWidth="1"/>
    <col min="7" max="7" width="7.6640625" bestFit="1" customWidth="1"/>
    <col min="11" max="11" width="11.33203125" customWidth="1"/>
  </cols>
  <sheetData>
    <row r="1" spans="1:14" ht="21" x14ac:dyDescent="0.4">
      <c r="A1" s="3" t="s">
        <v>99</v>
      </c>
    </row>
    <row r="2" spans="1:14" ht="21" x14ac:dyDescent="0.4">
      <c r="A2" s="3"/>
      <c r="E2">
        <f>MAX(E3:F3)</f>
        <v>400</v>
      </c>
      <c r="F2" t="s">
        <v>89</v>
      </c>
    </row>
    <row r="3" spans="1:14" ht="21.6" thickBot="1" x14ac:dyDescent="0.45">
      <c r="A3" s="3"/>
      <c r="B3" s="4" t="s">
        <v>10</v>
      </c>
      <c r="C3" s="4">
        <f>MAX(C5:C16)</f>
        <v>0</v>
      </c>
      <c r="D3" s="4">
        <f>MAX(D5:D16)</f>
        <v>4</v>
      </c>
      <c r="E3" s="4">
        <f t="shared" ref="E3:G3" si="0">MAX(E5:E16)</f>
        <v>400</v>
      </c>
      <c r="F3" s="4">
        <f t="shared" si="0"/>
        <v>150</v>
      </c>
      <c r="G3" s="4">
        <f t="shared" si="0"/>
        <v>200</v>
      </c>
      <c r="H3" s="52">
        <v>0.4</v>
      </c>
      <c r="I3" s="52">
        <v>0.7</v>
      </c>
      <c r="J3" s="52">
        <v>0.8</v>
      </c>
      <c r="K3" s="52">
        <v>0.6</v>
      </c>
      <c r="L3" s="53">
        <v>1</v>
      </c>
      <c r="M3" s="14">
        <f>MAX(M5:M16)</f>
        <v>2.8150000000000004</v>
      </c>
    </row>
    <row r="4" spans="1:14" ht="43.8" thickBot="1" x14ac:dyDescent="0.35">
      <c r="B4" s="8" t="s">
        <v>12</v>
      </c>
      <c r="C4" s="7" t="s">
        <v>1</v>
      </c>
      <c r="D4" s="5" t="s">
        <v>2</v>
      </c>
      <c r="E4" s="5" t="s">
        <v>5</v>
      </c>
      <c r="F4" s="5" t="s">
        <v>6</v>
      </c>
      <c r="G4" s="6" t="s">
        <v>7</v>
      </c>
      <c r="H4" s="9" t="str">
        <f>C4</f>
        <v>Region</v>
      </c>
      <c r="I4" s="9" t="str">
        <f t="shared" ref="I4:L4" si="1">D4</f>
        <v>Quality</v>
      </c>
      <c r="J4" s="9" t="str">
        <f t="shared" si="1"/>
        <v>distance to plant</v>
      </c>
      <c r="K4" s="9" t="str">
        <f t="shared" si="1"/>
        <v>distance to warehouse</v>
      </c>
      <c r="L4" s="9" t="s">
        <v>98</v>
      </c>
      <c r="M4" s="45" t="s">
        <v>97</v>
      </c>
    </row>
    <row r="5" spans="1:14" x14ac:dyDescent="0.3">
      <c r="B5" s="25">
        <v>1</v>
      </c>
      <c r="C5" s="26" t="s">
        <v>3</v>
      </c>
      <c r="D5" s="26">
        <v>2</v>
      </c>
      <c r="E5" s="26">
        <v>60</v>
      </c>
      <c r="F5" s="26">
        <v>100</v>
      </c>
      <c r="G5" s="27">
        <v>120</v>
      </c>
      <c r="H5" s="35">
        <f>IF(C5="A",0.7,0.5)</f>
        <v>0.7</v>
      </c>
      <c r="I5" s="36">
        <f>D5/D$3</f>
        <v>0.5</v>
      </c>
      <c r="J5" s="36">
        <f>1-E5/$E$2</f>
        <v>0.85</v>
      </c>
      <c r="K5" s="36">
        <f>1-F5/$E$2</f>
        <v>0.75</v>
      </c>
      <c r="L5" s="37">
        <f>1-G5/G$3</f>
        <v>0.4</v>
      </c>
      <c r="M5" s="46">
        <f>SUMPRODUCT($H$3:$L$3,H5:L5)</f>
        <v>2.16</v>
      </c>
    </row>
    <row r="6" spans="1:14" x14ac:dyDescent="0.3">
      <c r="B6" s="28">
        <v>2</v>
      </c>
      <c r="C6" s="2" t="s">
        <v>4</v>
      </c>
      <c r="D6" s="2">
        <v>3</v>
      </c>
      <c r="E6" s="2">
        <v>40</v>
      </c>
      <c r="F6" s="2">
        <v>130</v>
      </c>
      <c r="G6" s="29">
        <v>100</v>
      </c>
      <c r="H6" s="38">
        <f t="shared" ref="H6:H16" si="2">IF(C6="A",0.7,0.5)</f>
        <v>0.5</v>
      </c>
      <c r="I6" s="24">
        <f t="shared" ref="I6:I16" si="3">D6/D$3</f>
        <v>0.75</v>
      </c>
      <c r="J6" s="24">
        <f t="shared" ref="J6:K16" si="4">1-E6/$E$2</f>
        <v>0.9</v>
      </c>
      <c r="K6" s="24">
        <f t="shared" si="4"/>
        <v>0.67500000000000004</v>
      </c>
      <c r="L6" s="39">
        <f t="shared" ref="L6:L16" si="5">1-G6/G$3</f>
        <v>0.5</v>
      </c>
      <c r="M6" s="47">
        <f t="shared" ref="M6:M16" si="6">SUMPRODUCT($H$3:$L$3,H6:L6)</f>
        <v>2.3499999999999996</v>
      </c>
    </row>
    <row r="7" spans="1:14" x14ac:dyDescent="0.3">
      <c r="B7" s="30">
        <v>3</v>
      </c>
      <c r="C7" s="1" t="s">
        <v>4</v>
      </c>
      <c r="D7" s="1">
        <v>4</v>
      </c>
      <c r="E7" s="1">
        <v>100</v>
      </c>
      <c r="F7" s="1">
        <v>150</v>
      </c>
      <c r="G7" s="31">
        <v>200</v>
      </c>
      <c r="H7" s="40">
        <f t="shared" si="2"/>
        <v>0.5</v>
      </c>
      <c r="I7" s="23">
        <f t="shared" si="3"/>
        <v>1</v>
      </c>
      <c r="J7" s="23">
        <f t="shared" si="4"/>
        <v>0.75</v>
      </c>
      <c r="K7" s="23">
        <f t="shared" si="4"/>
        <v>0.625</v>
      </c>
      <c r="L7" s="41">
        <f t="shared" si="5"/>
        <v>0</v>
      </c>
      <c r="M7" s="48">
        <f t="shared" si="6"/>
        <v>1.875</v>
      </c>
    </row>
    <row r="8" spans="1:14" x14ac:dyDescent="0.3">
      <c r="B8" s="28">
        <v>4</v>
      </c>
      <c r="C8" s="2" t="s">
        <v>3</v>
      </c>
      <c r="D8" s="2">
        <v>2</v>
      </c>
      <c r="E8" s="2">
        <v>400</v>
      </c>
      <c r="F8" s="2">
        <v>110</v>
      </c>
      <c r="G8" s="29">
        <v>70</v>
      </c>
      <c r="H8" s="38">
        <f t="shared" si="2"/>
        <v>0.7</v>
      </c>
      <c r="I8" s="24">
        <f t="shared" si="3"/>
        <v>0.5</v>
      </c>
      <c r="J8" s="24">
        <f t="shared" si="4"/>
        <v>0</v>
      </c>
      <c r="K8" s="24">
        <f t="shared" si="4"/>
        <v>0.72499999999999998</v>
      </c>
      <c r="L8" s="39">
        <f t="shared" si="5"/>
        <v>0.65</v>
      </c>
      <c r="M8" s="47">
        <f t="shared" si="6"/>
        <v>1.7149999999999999</v>
      </c>
    </row>
    <row r="9" spans="1:14" x14ac:dyDescent="0.3">
      <c r="B9" s="30">
        <v>5</v>
      </c>
      <c r="C9" s="1" t="s">
        <v>4</v>
      </c>
      <c r="D9" s="1">
        <v>3</v>
      </c>
      <c r="E9" s="1">
        <v>50</v>
      </c>
      <c r="F9" s="1">
        <v>100</v>
      </c>
      <c r="G9" s="31">
        <v>150</v>
      </c>
      <c r="H9" s="40">
        <f t="shared" si="2"/>
        <v>0.5</v>
      </c>
      <c r="I9" s="23">
        <f t="shared" si="3"/>
        <v>0.75</v>
      </c>
      <c r="J9" s="23">
        <f t="shared" si="4"/>
        <v>0.875</v>
      </c>
      <c r="K9" s="23">
        <f t="shared" si="4"/>
        <v>0.75</v>
      </c>
      <c r="L9" s="41">
        <f t="shared" si="5"/>
        <v>0.25</v>
      </c>
      <c r="M9" s="48">
        <f t="shared" si="6"/>
        <v>2.125</v>
      </c>
    </row>
    <row r="10" spans="1:14" x14ac:dyDescent="0.3">
      <c r="B10" s="28">
        <v>6</v>
      </c>
      <c r="C10" s="2" t="s">
        <v>3</v>
      </c>
      <c r="D10" s="2">
        <v>4</v>
      </c>
      <c r="E10" s="2">
        <v>50</v>
      </c>
      <c r="F10" s="2">
        <v>140</v>
      </c>
      <c r="G10" s="29">
        <v>100</v>
      </c>
      <c r="H10" s="38">
        <f t="shared" si="2"/>
        <v>0.7</v>
      </c>
      <c r="I10" s="24">
        <f t="shared" si="3"/>
        <v>1</v>
      </c>
      <c r="J10" s="24">
        <f t="shared" si="4"/>
        <v>0.875</v>
      </c>
      <c r="K10" s="24">
        <f t="shared" si="4"/>
        <v>0.65</v>
      </c>
      <c r="L10" s="39">
        <f t="shared" si="5"/>
        <v>0.5</v>
      </c>
      <c r="M10" s="47">
        <f t="shared" si="6"/>
        <v>2.5700000000000003</v>
      </c>
    </row>
    <row r="11" spans="1:14" x14ac:dyDescent="0.3">
      <c r="B11" s="30">
        <v>7</v>
      </c>
      <c r="C11" s="1" t="s">
        <v>4</v>
      </c>
      <c r="D11" s="1">
        <v>2</v>
      </c>
      <c r="E11" s="1">
        <v>200</v>
      </c>
      <c r="F11" s="1">
        <v>50</v>
      </c>
      <c r="G11" s="31">
        <v>40</v>
      </c>
      <c r="H11" s="40">
        <f t="shared" si="2"/>
        <v>0.5</v>
      </c>
      <c r="I11" s="23">
        <f t="shared" si="3"/>
        <v>0.5</v>
      </c>
      <c r="J11" s="23">
        <f t="shared" si="4"/>
        <v>0.5</v>
      </c>
      <c r="K11" s="23">
        <f t="shared" si="4"/>
        <v>0.875</v>
      </c>
      <c r="L11" s="41">
        <f t="shared" si="5"/>
        <v>0.8</v>
      </c>
      <c r="M11" s="48">
        <f t="shared" si="6"/>
        <v>2.2750000000000004</v>
      </c>
    </row>
    <row r="12" spans="1:14" x14ac:dyDescent="0.3">
      <c r="B12" s="51">
        <v>8</v>
      </c>
      <c r="C12" s="2" t="s">
        <v>3</v>
      </c>
      <c r="D12" s="2">
        <v>4</v>
      </c>
      <c r="E12" s="2">
        <v>100</v>
      </c>
      <c r="F12" s="2">
        <v>110</v>
      </c>
      <c r="G12" s="29">
        <v>40</v>
      </c>
      <c r="H12" s="38">
        <f t="shared" si="2"/>
        <v>0.7</v>
      </c>
      <c r="I12" s="24">
        <f t="shared" si="3"/>
        <v>1</v>
      </c>
      <c r="J12" s="24">
        <f t="shared" si="4"/>
        <v>0.75</v>
      </c>
      <c r="K12" s="24">
        <f t="shared" si="4"/>
        <v>0.72499999999999998</v>
      </c>
      <c r="L12" s="39">
        <f t="shared" si="5"/>
        <v>0.8</v>
      </c>
      <c r="M12" s="50">
        <f t="shared" si="6"/>
        <v>2.8150000000000004</v>
      </c>
      <c r="N12" t="s">
        <v>96</v>
      </c>
    </row>
    <row r="13" spans="1:14" x14ac:dyDescent="0.3">
      <c r="B13" s="30">
        <v>9</v>
      </c>
      <c r="C13" s="1" t="s">
        <v>3</v>
      </c>
      <c r="D13" s="1">
        <v>2</v>
      </c>
      <c r="E13" s="1">
        <v>300</v>
      </c>
      <c r="F13" s="1">
        <v>100</v>
      </c>
      <c r="G13" s="31">
        <v>30</v>
      </c>
      <c r="H13" s="40">
        <f t="shared" si="2"/>
        <v>0.7</v>
      </c>
      <c r="I13" s="23">
        <f t="shared" si="3"/>
        <v>0.5</v>
      </c>
      <c r="J13" s="23">
        <f t="shared" si="4"/>
        <v>0.25</v>
      </c>
      <c r="K13" s="23">
        <f t="shared" si="4"/>
        <v>0.75</v>
      </c>
      <c r="L13" s="41">
        <f t="shared" si="5"/>
        <v>0.85</v>
      </c>
      <c r="M13" s="48">
        <f t="shared" si="6"/>
        <v>2.13</v>
      </c>
    </row>
    <row r="14" spans="1:14" x14ac:dyDescent="0.3">
      <c r="B14" s="28">
        <v>10</v>
      </c>
      <c r="C14" s="2" t="s">
        <v>4</v>
      </c>
      <c r="D14" s="2">
        <v>3</v>
      </c>
      <c r="E14" s="2">
        <v>400</v>
      </c>
      <c r="F14" s="2">
        <v>110</v>
      </c>
      <c r="G14" s="29">
        <v>70</v>
      </c>
      <c r="H14" s="38">
        <f t="shared" si="2"/>
        <v>0.5</v>
      </c>
      <c r="I14" s="24">
        <f t="shared" si="3"/>
        <v>0.75</v>
      </c>
      <c r="J14" s="24">
        <f t="shared" si="4"/>
        <v>0</v>
      </c>
      <c r="K14" s="24">
        <f t="shared" si="4"/>
        <v>0.72499999999999998</v>
      </c>
      <c r="L14" s="39">
        <f t="shared" si="5"/>
        <v>0.65</v>
      </c>
      <c r="M14" s="47">
        <f t="shared" si="6"/>
        <v>1.81</v>
      </c>
    </row>
    <row r="15" spans="1:14" x14ac:dyDescent="0.3">
      <c r="B15" s="30">
        <v>11</v>
      </c>
      <c r="C15" s="1" t="s">
        <v>3</v>
      </c>
      <c r="D15" s="1">
        <v>2</v>
      </c>
      <c r="E15" s="1">
        <v>200</v>
      </c>
      <c r="F15" s="1">
        <v>75</v>
      </c>
      <c r="G15" s="31">
        <v>80</v>
      </c>
      <c r="H15" s="40">
        <f t="shared" si="2"/>
        <v>0.7</v>
      </c>
      <c r="I15" s="23">
        <f t="shared" si="3"/>
        <v>0.5</v>
      </c>
      <c r="J15" s="23">
        <f t="shared" si="4"/>
        <v>0.5</v>
      </c>
      <c r="K15" s="23">
        <f t="shared" si="4"/>
        <v>0.8125</v>
      </c>
      <c r="L15" s="41">
        <f t="shared" si="5"/>
        <v>0.6</v>
      </c>
      <c r="M15" s="48">
        <f t="shared" si="6"/>
        <v>2.1174999999999997</v>
      </c>
    </row>
    <row r="16" spans="1:14" ht="15" thickBot="1" x14ac:dyDescent="0.35">
      <c r="B16" s="32">
        <v>12</v>
      </c>
      <c r="C16" s="33" t="s">
        <v>3</v>
      </c>
      <c r="D16" s="33">
        <v>2</v>
      </c>
      <c r="E16" s="33">
        <v>300</v>
      </c>
      <c r="F16" s="33">
        <v>110</v>
      </c>
      <c r="G16" s="34">
        <v>50</v>
      </c>
      <c r="H16" s="42">
        <f t="shared" si="2"/>
        <v>0.7</v>
      </c>
      <c r="I16" s="43">
        <f t="shared" si="3"/>
        <v>0.5</v>
      </c>
      <c r="J16" s="43">
        <f t="shared" si="4"/>
        <v>0.25</v>
      </c>
      <c r="K16" s="43">
        <f t="shared" si="4"/>
        <v>0.72499999999999998</v>
      </c>
      <c r="L16" s="44">
        <f t="shared" si="5"/>
        <v>0.75</v>
      </c>
      <c r="M16" s="49">
        <f t="shared" si="6"/>
        <v>2.0149999999999997</v>
      </c>
    </row>
    <row r="17" spans="1:13" x14ac:dyDescent="0.3">
      <c r="M17" t="s">
        <v>95</v>
      </c>
    </row>
    <row r="19" spans="1:13" x14ac:dyDescent="0.3">
      <c r="A19" s="21" t="s">
        <v>67</v>
      </c>
    </row>
    <row r="20" spans="1:13" x14ac:dyDescent="0.3">
      <c r="B20" t="s">
        <v>77</v>
      </c>
    </row>
    <row r="21" spans="1:13" x14ac:dyDescent="0.3">
      <c r="B21" t="s">
        <v>78</v>
      </c>
    </row>
    <row r="22" spans="1:13" x14ac:dyDescent="0.3">
      <c r="B22" t="s">
        <v>50</v>
      </c>
    </row>
    <row r="23" spans="1:13" x14ac:dyDescent="0.3">
      <c r="C23" t="s">
        <v>79</v>
      </c>
    </row>
    <row r="24" spans="1:13" x14ac:dyDescent="0.3">
      <c r="C24" t="s">
        <v>80</v>
      </c>
    </row>
    <row r="25" spans="1:13" x14ac:dyDescent="0.3">
      <c r="B25" t="s">
        <v>52</v>
      </c>
    </row>
    <row r="26" spans="1:13" x14ac:dyDescent="0.3">
      <c r="C26" t="s">
        <v>53</v>
      </c>
    </row>
    <row r="27" spans="1:13" x14ac:dyDescent="0.3">
      <c r="C27" t="s">
        <v>81</v>
      </c>
    </row>
    <row r="28" spans="1:13" x14ac:dyDescent="0.3">
      <c r="B28" t="s">
        <v>82</v>
      </c>
    </row>
    <row r="29" spans="1:13" x14ac:dyDescent="0.3">
      <c r="C29" t="s">
        <v>65</v>
      </c>
    </row>
    <row r="30" spans="1:13" x14ac:dyDescent="0.3">
      <c r="C30" t="s">
        <v>83</v>
      </c>
    </row>
    <row r="31" spans="1:13" x14ac:dyDescent="0.3">
      <c r="C31" t="s">
        <v>84</v>
      </c>
    </row>
    <row r="32" spans="1:13" x14ac:dyDescent="0.3">
      <c r="D32" t="s">
        <v>85</v>
      </c>
    </row>
    <row r="33" spans="2:3" x14ac:dyDescent="0.3">
      <c r="C33" t="s">
        <v>86</v>
      </c>
    </row>
    <row r="34" spans="2:3" x14ac:dyDescent="0.3">
      <c r="C34" t="s">
        <v>87</v>
      </c>
    </row>
    <row r="35" spans="2:3" x14ac:dyDescent="0.3">
      <c r="C35" t="s">
        <v>88</v>
      </c>
    </row>
    <row r="36" spans="2:3" x14ac:dyDescent="0.3">
      <c r="B36" t="s">
        <v>90</v>
      </c>
    </row>
    <row r="37" spans="2:3" x14ac:dyDescent="0.3">
      <c r="C37" t="s">
        <v>91</v>
      </c>
    </row>
    <row r="38" spans="2:3" x14ac:dyDescent="0.3">
      <c r="C38" t="s">
        <v>92</v>
      </c>
    </row>
    <row r="39" spans="2:3" x14ac:dyDescent="0.3">
      <c r="C39" t="s">
        <v>93</v>
      </c>
    </row>
  </sheetData>
  <autoFilter ref="B4:M16">
    <sortState ref="B4:M15">
      <sortCondition ref="B3:B15"/>
    </sortState>
  </autoFilter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zoomScale="150" zoomScaleNormal="150" workbookViewId="0">
      <selection activeCell="A2" sqref="A2"/>
    </sheetView>
  </sheetViews>
  <sheetFormatPr defaultRowHeight="14.4" x14ac:dyDescent="0.3"/>
  <cols>
    <col min="1" max="1" width="4.109375" customWidth="1"/>
    <col min="2" max="2" width="4.33203125" bestFit="1" customWidth="1"/>
    <col min="3" max="3" width="7.109375" bestFit="1" customWidth="1"/>
    <col min="4" max="4" width="8.109375" customWidth="1"/>
    <col min="5" max="5" width="8.44140625" customWidth="1"/>
    <col min="6" max="6" width="11.44140625" customWidth="1"/>
    <col min="7" max="7" width="7.6640625" bestFit="1" customWidth="1"/>
    <col min="11" max="11" width="11.33203125" customWidth="1"/>
  </cols>
  <sheetData>
    <row r="1" spans="1:13" ht="21" x14ac:dyDescent="0.4">
      <c r="A1" s="3" t="s">
        <v>100</v>
      </c>
    </row>
    <row r="2" spans="1:13" ht="21" x14ac:dyDescent="0.4">
      <c r="A2" s="3"/>
      <c r="E2">
        <f>MAX(E3:F3)</f>
        <v>400</v>
      </c>
      <c r="F2" t="s">
        <v>89</v>
      </c>
    </row>
    <row r="3" spans="1:13" ht="21.6" thickBot="1" x14ac:dyDescent="0.45">
      <c r="A3" s="3"/>
      <c r="B3" s="4" t="s">
        <v>10</v>
      </c>
      <c r="C3" s="4">
        <f>MAX(C5:C16)</f>
        <v>0</v>
      </c>
      <c r="D3" s="4">
        <f>MAX(D5:D16)</f>
        <v>4</v>
      </c>
      <c r="E3" s="4">
        <f t="shared" ref="E3:G3" si="0">MAX(E5:E16)</f>
        <v>400</v>
      </c>
      <c r="F3" s="4">
        <f t="shared" si="0"/>
        <v>150</v>
      </c>
      <c r="G3" s="4">
        <f t="shared" si="0"/>
        <v>200</v>
      </c>
      <c r="H3" s="52">
        <v>0.4</v>
      </c>
      <c r="I3" s="52">
        <v>0.7</v>
      </c>
      <c r="J3" s="52">
        <v>0.8</v>
      </c>
      <c r="K3" s="52">
        <v>0.6</v>
      </c>
      <c r="L3" s="14">
        <f>MAX(L5:L16)</f>
        <v>2.0700000000000003</v>
      </c>
      <c r="M3" s="53"/>
    </row>
    <row r="4" spans="1:13" ht="43.2" thickBot="1" x14ac:dyDescent="0.35">
      <c r="B4" s="8" t="s">
        <v>12</v>
      </c>
      <c r="C4" s="7" t="s">
        <v>1</v>
      </c>
      <c r="D4" s="5" t="s">
        <v>2</v>
      </c>
      <c r="E4" s="5" t="s">
        <v>5</v>
      </c>
      <c r="F4" s="5" t="s">
        <v>6</v>
      </c>
      <c r="G4" s="6" t="s">
        <v>7</v>
      </c>
      <c r="H4" s="9" t="str">
        <f>C4</f>
        <v>Region</v>
      </c>
      <c r="I4" s="9" t="str">
        <f t="shared" ref="I4:L4" si="1">D4</f>
        <v>Quality</v>
      </c>
      <c r="J4" s="9" t="str">
        <f t="shared" si="1"/>
        <v>distance to plant</v>
      </c>
      <c r="K4" s="9" t="str">
        <f t="shared" si="1"/>
        <v>distance to warehouse</v>
      </c>
      <c r="L4" s="45" t="s">
        <v>13</v>
      </c>
      <c r="M4" s="54" t="s">
        <v>98</v>
      </c>
    </row>
    <row r="5" spans="1:13" x14ac:dyDescent="0.3">
      <c r="B5" s="25">
        <v>1</v>
      </c>
      <c r="C5" s="26" t="s">
        <v>3</v>
      </c>
      <c r="D5" s="26">
        <v>2</v>
      </c>
      <c r="E5" s="26">
        <v>60</v>
      </c>
      <c r="F5" s="26">
        <v>100</v>
      </c>
      <c r="G5" s="27">
        <v>120</v>
      </c>
      <c r="H5" s="35">
        <f>IF(C5="A",0.7,0.5)</f>
        <v>0.7</v>
      </c>
      <c r="I5" s="36">
        <f>D5/D$3</f>
        <v>0.5</v>
      </c>
      <c r="J5" s="36">
        <f>1-E5/$E$2</f>
        <v>0.85</v>
      </c>
      <c r="K5" s="36">
        <f>1-F5/$E$2</f>
        <v>0.75</v>
      </c>
      <c r="L5" s="46">
        <f>SUMPRODUCT($H$3:$K$3,H5:K5)</f>
        <v>1.76</v>
      </c>
      <c r="M5" s="37">
        <f>1-G5/G$3</f>
        <v>0.4</v>
      </c>
    </row>
    <row r="6" spans="1:13" x14ac:dyDescent="0.3">
      <c r="B6" s="28">
        <v>2</v>
      </c>
      <c r="C6" s="2" t="s">
        <v>4</v>
      </c>
      <c r="D6" s="2">
        <v>3</v>
      </c>
      <c r="E6" s="2">
        <v>40</v>
      </c>
      <c r="F6" s="2">
        <v>130</v>
      </c>
      <c r="G6" s="29">
        <v>100</v>
      </c>
      <c r="H6" s="38">
        <f t="shared" ref="H6:H16" si="2">IF(C6="A",0.7,0.5)</f>
        <v>0.5</v>
      </c>
      <c r="I6" s="24">
        <f t="shared" ref="I6:I16" si="3">D6/D$3</f>
        <v>0.75</v>
      </c>
      <c r="J6" s="24">
        <f t="shared" ref="J6:K16" si="4">1-E6/$E$2</f>
        <v>0.9</v>
      </c>
      <c r="K6" s="24">
        <f t="shared" si="4"/>
        <v>0.67500000000000004</v>
      </c>
      <c r="L6" s="47">
        <f>SUMPRODUCT($H$3:$K$3,H6:K6)</f>
        <v>1.8499999999999999</v>
      </c>
      <c r="M6" s="39">
        <f>1-G6/G$3</f>
        <v>0.5</v>
      </c>
    </row>
    <row r="7" spans="1:13" x14ac:dyDescent="0.3">
      <c r="B7" s="30">
        <v>3</v>
      </c>
      <c r="C7" s="1" t="s">
        <v>4</v>
      </c>
      <c r="D7" s="1">
        <v>4</v>
      </c>
      <c r="E7" s="1">
        <v>100</v>
      </c>
      <c r="F7" s="1">
        <v>150</v>
      </c>
      <c r="G7" s="31">
        <v>200</v>
      </c>
      <c r="H7" s="40">
        <f t="shared" si="2"/>
        <v>0.5</v>
      </c>
      <c r="I7" s="23">
        <f t="shared" si="3"/>
        <v>1</v>
      </c>
      <c r="J7" s="23">
        <f t="shared" si="4"/>
        <v>0.75</v>
      </c>
      <c r="K7" s="23">
        <f t="shared" si="4"/>
        <v>0.625</v>
      </c>
      <c r="L7" s="48">
        <f>SUMPRODUCT($H$3:$K$3,H7:K7)</f>
        <v>1.875</v>
      </c>
      <c r="M7" s="41">
        <f>1-G7/G$3</f>
        <v>0</v>
      </c>
    </row>
    <row r="8" spans="1:13" x14ac:dyDescent="0.3">
      <c r="B8" s="28">
        <v>4</v>
      </c>
      <c r="C8" s="2" t="s">
        <v>3</v>
      </c>
      <c r="D8" s="2">
        <v>2</v>
      </c>
      <c r="E8" s="2">
        <v>400</v>
      </c>
      <c r="F8" s="2">
        <v>110</v>
      </c>
      <c r="G8" s="29">
        <v>70</v>
      </c>
      <c r="H8" s="38">
        <f t="shared" si="2"/>
        <v>0.7</v>
      </c>
      <c r="I8" s="24">
        <f t="shared" si="3"/>
        <v>0.5</v>
      </c>
      <c r="J8" s="24">
        <f t="shared" si="4"/>
        <v>0</v>
      </c>
      <c r="K8" s="24">
        <f t="shared" si="4"/>
        <v>0.72499999999999998</v>
      </c>
      <c r="L8" s="47">
        <f>SUMPRODUCT($H$3:$K$3,H8:K8)</f>
        <v>1.0649999999999999</v>
      </c>
      <c r="M8" s="39">
        <f>1-G8/G$3</f>
        <v>0.65</v>
      </c>
    </row>
    <row r="9" spans="1:13" x14ac:dyDescent="0.3">
      <c r="B9" s="30">
        <v>5</v>
      </c>
      <c r="C9" s="1" t="s">
        <v>4</v>
      </c>
      <c r="D9" s="1">
        <v>3</v>
      </c>
      <c r="E9" s="1">
        <v>50</v>
      </c>
      <c r="F9" s="1">
        <v>100</v>
      </c>
      <c r="G9" s="31">
        <v>150</v>
      </c>
      <c r="H9" s="40">
        <f t="shared" si="2"/>
        <v>0.5</v>
      </c>
      <c r="I9" s="23">
        <f t="shared" si="3"/>
        <v>0.75</v>
      </c>
      <c r="J9" s="23">
        <f t="shared" si="4"/>
        <v>0.875</v>
      </c>
      <c r="K9" s="23">
        <f t="shared" si="4"/>
        <v>0.75</v>
      </c>
      <c r="L9" s="48">
        <f>SUMPRODUCT($H$3:$K$3,H9:K9)</f>
        <v>1.8749999999999998</v>
      </c>
      <c r="M9" s="41">
        <f>1-G9/G$3</f>
        <v>0.25</v>
      </c>
    </row>
    <row r="10" spans="1:13" x14ac:dyDescent="0.3">
      <c r="B10" s="51">
        <v>6</v>
      </c>
      <c r="C10" s="2" t="s">
        <v>3</v>
      </c>
      <c r="D10" s="2">
        <v>4</v>
      </c>
      <c r="E10" s="2">
        <v>50</v>
      </c>
      <c r="F10" s="2">
        <v>140</v>
      </c>
      <c r="G10" s="29">
        <v>100</v>
      </c>
      <c r="H10" s="38">
        <f t="shared" si="2"/>
        <v>0.7</v>
      </c>
      <c r="I10" s="24">
        <f t="shared" si="3"/>
        <v>1</v>
      </c>
      <c r="J10" s="24">
        <f t="shared" si="4"/>
        <v>0.875</v>
      </c>
      <c r="K10" s="24">
        <f t="shared" si="4"/>
        <v>0.65</v>
      </c>
      <c r="L10" s="50">
        <f>SUMPRODUCT($H$3:$K$3,H10:K10)</f>
        <v>2.0700000000000003</v>
      </c>
      <c r="M10" s="39">
        <f>1-G10/G$3</f>
        <v>0.5</v>
      </c>
    </row>
    <row r="11" spans="1:13" x14ac:dyDescent="0.3">
      <c r="B11" s="30">
        <v>7</v>
      </c>
      <c r="C11" s="1" t="s">
        <v>4</v>
      </c>
      <c r="D11" s="1">
        <v>2</v>
      </c>
      <c r="E11" s="1">
        <v>200</v>
      </c>
      <c r="F11" s="1">
        <v>50</v>
      </c>
      <c r="G11" s="31">
        <v>40</v>
      </c>
      <c r="H11" s="40">
        <f t="shared" si="2"/>
        <v>0.5</v>
      </c>
      <c r="I11" s="23">
        <f t="shared" si="3"/>
        <v>0.5</v>
      </c>
      <c r="J11" s="23">
        <f t="shared" si="4"/>
        <v>0.5</v>
      </c>
      <c r="K11" s="23">
        <f t="shared" si="4"/>
        <v>0.875</v>
      </c>
      <c r="L11" s="48">
        <f>SUMPRODUCT($H$3:$K$3,H11:K11)</f>
        <v>1.4750000000000001</v>
      </c>
      <c r="M11" s="41">
        <f>1-G11/G$3</f>
        <v>0.8</v>
      </c>
    </row>
    <row r="12" spans="1:13" x14ac:dyDescent="0.3">
      <c r="B12" s="28">
        <v>8</v>
      </c>
      <c r="C12" s="2" t="s">
        <v>3</v>
      </c>
      <c r="D12" s="2">
        <v>4</v>
      </c>
      <c r="E12" s="2">
        <v>100</v>
      </c>
      <c r="F12" s="2">
        <v>110</v>
      </c>
      <c r="G12" s="29">
        <v>40</v>
      </c>
      <c r="H12" s="38">
        <f t="shared" si="2"/>
        <v>0.7</v>
      </c>
      <c r="I12" s="24">
        <f t="shared" si="3"/>
        <v>1</v>
      </c>
      <c r="J12" s="24">
        <f t="shared" si="4"/>
        <v>0.75</v>
      </c>
      <c r="K12" s="24">
        <f t="shared" si="4"/>
        <v>0.72499999999999998</v>
      </c>
      <c r="L12" s="47">
        <f>SUMPRODUCT($H$3:$K$3,H12:K12)</f>
        <v>2.0150000000000001</v>
      </c>
      <c r="M12" s="39">
        <f>1-G12/G$3</f>
        <v>0.8</v>
      </c>
    </row>
    <row r="13" spans="1:13" x14ac:dyDescent="0.3">
      <c r="B13" s="30">
        <v>9</v>
      </c>
      <c r="C13" s="1" t="s">
        <v>3</v>
      </c>
      <c r="D13" s="1">
        <v>2</v>
      </c>
      <c r="E13" s="1">
        <v>300</v>
      </c>
      <c r="F13" s="1">
        <v>100</v>
      </c>
      <c r="G13" s="31">
        <v>30</v>
      </c>
      <c r="H13" s="40">
        <f t="shared" si="2"/>
        <v>0.7</v>
      </c>
      <c r="I13" s="23">
        <f t="shared" si="3"/>
        <v>0.5</v>
      </c>
      <c r="J13" s="23">
        <f t="shared" si="4"/>
        <v>0.25</v>
      </c>
      <c r="K13" s="23">
        <f t="shared" si="4"/>
        <v>0.75</v>
      </c>
      <c r="L13" s="48">
        <f>SUMPRODUCT($H$3:$K$3,H13:K13)</f>
        <v>1.2799999999999998</v>
      </c>
      <c r="M13" s="41">
        <f>1-G13/G$3</f>
        <v>0.85</v>
      </c>
    </row>
    <row r="14" spans="1:13" x14ac:dyDescent="0.3">
      <c r="B14" s="28">
        <v>10</v>
      </c>
      <c r="C14" s="2" t="s">
        <v>4</v>
      </c>
      <c r="D14" s="2">
        <v>3</v>
      </c>
      <c r="E14" s="2">
        <v>400</v>
      </c>
      <c r="F14" s="2">
        <v>110</v>
      </c>
      <c r="G14" s="29">
        <v>70</v>
      </c>
      <c r="H14" s="38">
        <f t="shared" si="2"/>
        <v>0.5</v>
      </c>
      <c r="I14" s="24">
        <f t="shared" si="3"/>
        <v>0.75</v>
      </c>
      <c r="J14" s="24">
        <f t="shared" si="4"/>
        <v>0</v>
      </c>
      <c r="K14" s="24">
        <f t="shared" si="4"/>
        <v>0.72499999999999998</v>
      </c>
      <c r="L14" s="47">
        <f>SUMPRODUCT($H$3:$K$3,H14:K14)</f>
        <v>1.1599999999999999</v>
      </c>
      <c r="M14" s="39">
        <f>1-G14/G$3</f>
        <v>0.65</v>
      </c>
    </row>
    <row r="15" spans="1:13" x14ac:dyDescent="0.3">
      <c r="B15" s="30">
        <v>11</v>
      </c>
      <c r="C15" s="1" t="s">
        <v>3</v>
      </c>
      <c r="D15" s="1">
        <v>2</v>
      </c>
      <c r="E15" s="1">
        <v>200</v>
      </c>
      <c r="F15" s="1">
        <v>75</v>
      </c>
      <c r="G15" s="31">
        <v>80</v>
      </c>
      <c r="H15" s="40">
        <f t="shared" si="2"/>
        <v>0.7</v>
      </c>
      <c r="I15" s="23">
        <f t="shared" si="3"/>
        <v>0.5</v>
      </c>
      <c r="J15" s="23">
        <f t="shared" si="4"/>
        <v>0.5</v>
      </c>
      <c r="K15" s="23">
        <f t="shared" si="4"/>
        <v>0.8125</v>
      </c>
      <c r="L15" s="48">
        <f>SUMPRODUCT($H$3:$K$3,H15:K15)</f>
        <v>1.5174999999999998</v>
      </c>
      <c r="M15" s="41">
        <f>1-G15/G$3</f>
        <v>0.6</v>
      </c>
    </row>
    <row r="16" spans="1:13" ht="15" thickBot="1" x14ac:dyDescent="0.35">
      <c r="B16" s="32">
        <v>12</v>
      </c>
      <c r="C16" s="33" t="s">
        <v>3</v>
      </c>
      <c r="D16" s="33">
        <v>2</v>
      </c>
      <c r="E16" s="33">
        <v>300</v>
      </c>
      <c r="F16" s="33">
        <v>110</v>
      </c>
      <c r="G16" s="34">
        <v>50</v>
      </c>
      <c r="H16" s="42">
        <f t="shared" si="2"/>
        <v>0.7</v>
      </c>
      <c r="I16" s="43">
        <f t="shared" si="3"/>
        <v>0.5</v>
      </c>
      <c r="J16" s="43">
        <f t="shared" si="4"/>
        <v>0.25</v>
      </c>
      <c r="K16" s="43">
        <f t="shared" si="4"/>
        <v>0.72499999999999998</v>
      </c>
      <c r="L16" s="49">
        <f>SUMPRODUCT($H$3:$K$3,H16:K16)</f>
        <v>1.2649999999999999</v>
      </c>
      <c r="M16" s="44">
        <f>1-G16/G$3</f>
        <v>0.75</v>
      </c>
    </row>
    <row r="17" spans="1:13" x14ac:dyDescent="0.3">
      <c r="L17" t="s">
        <v>95</v>
      </c>
    </row>
    <row r="19" spans="1:13" x14ac:dyDescent="0.3">
      <c r="A19" s="21" t="s">
        <v>67</v>
      </c>
      <c r="L19" s="14">
        <f>MIN(L5:L16)</f>
        <v>1.0649999999999999</v>
      </c>
      <c r="M19" s="14">
        <f>MIN(M5:M16)</f>
        <v>0</v>
      </c>
    </row>
    <row r="20" spans="1:13" x14ac:dyDescent="0.3">
      <c r="B20" t="s">
        <v>77</v>
      </c>
    </row>
    <row r="21" spans="1:13" x14ac:dyDescent="0.3">
      <c r="B21" t="s">
        <v>78</v>
      </c>
    </row>
    <row r="22" spans="1:13" x14ac:dyDescent="0.3">
      <c r="B22" t="s">
        <v>50</v>
      </c>
    </row>
    <row r="23" spans="1:13" x14ac:dyDescent="0.3">
      <c r="C23" t="s">
        <v>79</v>
      </c>
    </row>
    <row r="24" spans="1:13" x14ac:dyDescent="0.3">
      <c r="C24" t="s">
        <v>80</v>
      </c>
    </row>
    <row r="25" spans="1:13" x14ac:dyDescent="0.3">
      <c r="B25" t="s">
        <v>52</v>
      </c>
    </row>
    <row r="26" spans="1:13" x14ac:dyDescent="0.3">
      <c r="C26" t="s">
        <v>53</v>
      </c>
    </row>
    <row r="27" spans="1:13" x14ac:dyDescent="0.3">
      <c r="C27" t="s">
        <v>81</v>
      </c>
    </row>
    <row r="28" spans="1:13" x14ac:dyDescent="0.3">
      <c r="B28" t="s">
        <v>82</v>
      </c>
    </row>
    <row r="29" spans="1:13" x14ac:dyDescent="0.3">
      <c r="C29" t="s">
        <v>65</v>
      </c>
    </row>
    <row r="30" spans="1:13" x14ac:dyDescent="0.3">
      <c r="C30" t="s">
        <v>83</v>
      </c>
    </row>
    <row r="31" spans="1:13" x14ac:dyDescent="0.3">
      <c r="C31" t="s">
        <v>84</v>
      </c>
    </row>
    <row r="32" spans="1:13" x14ac:dyDescent="0.3">
      <c r="D32" t="s">
        <v>85</v>
      </c>
    </row>
    <row r="33" spans="2:3" x14ac:dyDescent="0.3">
      <c r="C33" t="s">
        <v>86</v>
      </c>
    </row>
    <row r="34" spans="2:3" x14ac:dyDescent="0.3">
      <c r="C34" t="s">
        <v>87</v>
      </c>
    </row>
    <row r="35" spans="2:3" x14ac:dyDescent="0.3">
      <c r="C35" t="s">
        <v>88</v>
      </c>
    </row>
    <row r="36" spans="2:3" x14ac:dyDescent="0.3">
      <c r="B36" t="s">
        <v>90</v>
      </c>
    </row>
    <row r="37" spans="2:3" x14ac:dyDescent="0.3">
      <c r="C37" t="s">
        <v>91</v>
      </c>
    </row>
    <row r="38" spans="2:3" x14ac:dyDescent="0.3">
      <c r="C38" t="s">
        <v>92</v>
      </c>
    </row>
    <row r="39" spans="2:3" x14ac:dyDescent="0.3">
      <c r="C39" t="s">
        <v>93</v>
      </c>
    </row>
  </sheetData>
  <autoFilter ref="B4:M16">
    <sortState ref="B4:M15">
      <sortCondition ref="B3:B15"/>
    </sortState>
  </autoFilter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zoomScale="170" zoomScaleNormal="170" workbookViewId="0">
      <selection activeCell="A17" sqref="A17"/>
    </sheetView>
  </sheetViews>
  <sheetFormatPr defaultRowHeight="14.4" x14ac:dyDescent="0.3"/>
  <sheetData>
    <row r="3" spans="2:7" x14ac:dyDescent="0.3">
      <c r="B3" t="s">
        <v>0</v>
      </c>
      <c r="C3" t="s">
        <v>14</v>
      </c>
      <c r="D3" t="s">
        <v>23</v>
      </c>
      <c r="E3" t="s">
        <v>24</v>
      </c>
      <c r="F3" t="s">
        <v>25</v>
      </c>
      <c r="G3" t="s">
        <v>26</v>
      </c>
    </row>
    <row r="4" spans="2:7" x14ac:dyDescent="0.3">
      <c r="B4" t="s">
        <v>3</v>
      </c>
      <c r="C4" t="s">
        <v>15</v>
      </c>
      <c r="D4">
        <v>300</v>
      </c>
      <c r="E4" s="12">
        <f>D4/$D$9</f>
        <v>0.1</v>
      </c>
      <c r="F4" s="13">
        <f>E4</f>
        <v>0.1</v>
      </c>
      <c r="G4" s="14">
        <f>F4</f>
        <v>0.1</v>
      </c>
    </row>
    <row r="5" spans="2:7" x14ac:dyDescent="0.3">
      <c r="B5" t="s">
        <v>4</v>
      </c>
      <c r="C5" t="s">
        <v>16</v>
      </c>
      <c r="D5">
        <v>600</v>
      </c>
      <c r="E5" s="12">
        <f t="shared" ref="E5:E8" si="0">D5/$D$9</f>
        <v>0.2</v>
      </c>
      <c r="F5" s="13">
        <f t="shared" ref="F5:F9" si="1">E5</f>
        <v>0.2</v>
      </c>
      <c r="G5" s="14">
        <f>G4+F5</f>
        <v>0.30000000000000004</v>
      </c>
    </row>
    <row r="6" spans="2:7" x14ac:dyDescent="0.3">
      <c r="B6" t="s">
        <v>17</v>
      </c>
      <c r="C6" t="s">
        <v>18</v>
      </c>
      <c r="D6" s="10">
        <v>1500</v>
      </c>
      <c r="E6" s="12">
        <f t="shared" si="0"/>
        <v>0.5</v>
      </c>
      <c r="F6" s="13">
        <f t="shared" si="1"/>
        <v>0.5</v>
      </c>
      <c r="G6" s="14">
        <f t="shared" ref="G6:G8" si="2">G5+F6</f>
        <v>0.8</v>
      </c>
    </row>
    <row r="7" spans="2:7" x14ac:dyDescent="0.3">
      <c r="B7" t="s">
        <v>19</v>
      </c>
      <c r="C7" t="s">
        <v>20</v>
      </c>
      <c r="D7">
        <v>450</v>
      </c>
      <c r="E7" s="12">
        <f t="shared" si="0"/>
        <v>0.15</v>
      </c>
      <c r="F7" s="13">
        <f t="shared" si="1"/>
        <v>0.15</v>
      </c>
      <c r="G7" s="14">
        <f t="shared" si="2"/>
        <v>0.95000000000000007</v>
      </c>
    </row>
    <row r="8" spans="2:7" x14ac:dyDescent="0.3">
      <c r="B8" t="s">
        <v>21</v>
      </c>
      <c r="C8" t="s">
        <v>22</v>
      </c>
      <c r="D8">
        <v>150</v>
      </c>
      <c r="E8" s="12">
        <f t="shared" si="0"/>
        <v>0.05</v>
      </c>
      <c r="F8" s="13">
        <f t="shared" si="1"/>
        <v>0.05</v>
      </c>
      <c r="G8" s="14">
        <f t="shared" si="2"/>
        <v>1</v>
      </c>
    </row>
    <row r="9" spans="2:7" x14ac:dyDescent="0.3">
      <c r="D9">
        <f>SUM(D4:D8)</f>
        <v>3000</v>
      </c>
      <c r="E9" s="12">
        <f>SUM(E4:E8)</f>
        <v>1</v>
      </c>
      <c r="F9" s="13">
        <f t="shared" si="1"/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zoomScale="160" zoomScaleNormal="160" workbookViewId="0">
      <selection activeCell="H8" sqref="H8"/>
    </sheetView>
  </sheetViews>
  <sheetFormatPr defaultRowHeight="14.4" x14ac:dyDescent="0.3"/>
  <cols>
    <col min="5" max="5" width="18.5546875" customWidth="1"/>
    <col min="6" max="6" width="15" customWidth="1"/>
    <col min="8" max="8" width="13.109375" bestFit="1" customWidth="1"/>
  </cols>
  <sheetData>
    <row r="2" spans="2:9" ht="15" thickBot="1" x14ac:dyDescent="0.35">
      <c r="B2" t="s">
        <v>28</v>
      </c>
      <c r="C2" t="s">
        <v>27</v>
      </c>
    </row>
    <row r="3" spans="2:9" x14ac:dyDescent="0.3">
      <c r="B3">
        <v>1</v>
      </c>
      <c r="C3">
        <v>2900</v>
      </c>
      <c r="E3" s="17" t="s">
        <v>29</v>
      </c>
      <c r="F3" s="17"/>
      <c r="H3" t="s">
        <v>47</v>
      </c>
      <c r="I3" t="s">
        <v>48</v>
      </c>
    </row>
    <row r="4" spans="2:9" x14ac:dyDescent="0.3">
      <c r="B4">
        <v>2</v>
      </c>
      <c r="C4">
        <v>5400</v>
      </c>
      <c r="E4" s="15"/>
      <c r="F4" s="15"/>
      <c r="H4" s="11">
        <v>0.9</v>
      </c>
      <c r="I4">
        <f>_xlfn.NORM.INV(H4,C14,C15)</f>
        <v>5778.8474879180594</v>
      </c>
    </row>
    <row r="5" spans="2:9" x14ac:dyDescent="0.3">
      <c r="B5">
        <v>3</v>
      </c>
      <c r="C5">
        <v>3100</v>
      </c>
      <c r="E5" s="15" t="s">
        <v>30</v>
      </c>
      <c r="F5" s="18">
        <v>4200</v>
      </c>
    </row>
    <row r="6" spans="2:9" x14ac:dyDescent="0.3">
      <c r="B6">
        <v>4</v>
      </c>
      <c r="C6">
        <v>4700</v>
      </c>
      <c r="E6" s="15" t="s">
        <v>31</v>
      </c>
      <c r="F6" s="18">
        <v>389.58667556498608</v>
      </c>
    </row>
    <row r="7" spans="2:9" x14ac:dyDescent="0.3">
      <c r="B7">
        <v>5</v>
      </c>
      <c r="C7">
        <v>3800</v>
      </c>
      <c r="E7" s="15" t="s">
        <v>32</v>
      </c>
      <c r="F7" s="18">
        <v>4050</v>
      </c>
    </row>
    <row r="8" spans="2:9" x14ac:dyDescent="0.3">
      <c r="B8">
        <v>6</v>
      </c>
      <c r="C8">
        <v>4300</v>
      </c>
      <c r="E8" s="15" t="s">
        <v>33</v>
      </c>
      <c r="F8" s="18">
        <v>2900</v>
      </c>
    </row>
    <row r="9" spans="2:9" x14ac:dyDescent="0.3">
      <c r="B9">
        <v>7</v>
      </c>
      <c r="C9">
        <v>6800</v>
      </c>
      <c r="E9" s="15" t="s">
        <v>34</v>
      </c>
      <c r="F9" s="18">
        <v>1231.9812408384219</v>
      </c>
    </row>
    <row r="10" spans="2:9" x14ac:dyDescent="0.3">
      <c r="B10">
        <v>8</v>
      </c>
      <c r="C10">
        <v>2900</v>
      </c>
      <c r="E10" s="15" t="s">
        <v>35</v>
      </c>
      <c r="F10" s="18">
        <v>1517777.7777777778</v>
      </c>
    </row>
    <row r="11" spans="2:9" x14ac:dyDescent="0.3">
      <c r="B11">
        <v>9</v>
      </c>
      <c r="C11">
        <v>3600</v>
      </c>
      <c r="E11" s="15" t="s">
        <v>36</v>
      </c>
      <c r="F11" s="18">
        <v>0.88799131077352378</v>
      </c>
    </row>
    <row r="12" spans="2:9" x14ac:dyDescent="0.3">
      <c r="B12">
        <v>10</v>
      </c>
      <c r="C12">
        <v>4500</v>
      </c>
      <c r="E12" s="15" t="s">
        <v>37</v>
      </c>
      <c r="F12" s="18">
        <v>0.99917619216253062</v>
      </c>
    </row>
    <row r="13" spans="2:9" x14ac:dyDescent="0.3">
      <c r="E13" s="15" t="s">
        <v>38</v>
      </c>
      <c r="F13" s="18">
        <v>3900</v>
      </c>
    </row>
    <row r="14" spans="2:9" x14ac:dyDescent="0.3">
      <c r="B14" t="s">
        <v>45</v>
      </c>
      <c r="C14">
        <f>AVERAGE(C3:C12)</f>
        <v>4200</v>
      </c>
      <c r="E14" s="15" t="s">
        <v>39</v>
      </c>
      <c r="F14" s="18">
        <v>2900</v>
      </c>
    </row>
    <row r="15" spans="2:9" x14ac:dyDescent="0.3">
      <c r="B15" t="s">
        <v>46</v>
      </c>
      <c r="C15">
        <f>_xlfn.STDEV.S(C3:C12)</f>
        <v>1231.9812408384219</v>
      </c>
      <c r="E15" s="15" t="s">
        <v>40</v>
      </c>
      <c r="F15" s="18">
        <v>6800</v>
      </c>
    </row>
    <row r="16" spans="2:9" x14ac:dyDescent="0.3">
      <c r="E16" s="15" t="s">
        <v>41</v>
      </c>
      <c r="F16" s="18">
        <v>42000</v>
      </c>
    </row>
    <row r="17" spans="5:6" x14ac:dyDescent="0.3">
      <c r="E17" s="15" t="s">
        <v>42</v>
      </c>
      <c r="F17" s="18">
        <v>10</v>
      </c>
    </row>
    <row r="18" spans="5:6" x14ac:dyDescent="0.3">
      <c r="E18" s="15" t="s">
        <v>43</v>
      </c>
      <c r="F18" s="18">
        <v>4700</v>
      </c>
    </row>
    <row r="19" spans="5:6" ht="15" thickBot="1" x14ac:dyDescent="0.35">
      <c r="E19" s="16" t="s">
        <v>44</v>
      </c>
      <c r="F19" s="19">
        <v>3100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2</vt:i4>
      </vt:variant>
    </vt:vector>
  </HeadingPairs>
  <TitlesOfParts>
    <vt:vector size="9" baseType="lpstr">
      <vt:lpstr>1. data</vt:lpstr>
      <vt:lpstr>2. shortlisting</vt:lpstr>
      <vt:lpstr>3. EQW</vt:lpstr>
      <vt:lpstr>4. Utilities</vt:lpstr>
      <vt:lpstr>5. Benefits and price</vt:lpstr>
      <vt:lpstr>Prob</vt:lpstr>
      <vt:lpstr>SL</vt:lpstr>
      <vt:lpstr>6. Chart BP</vt:lpstr>
      <vt:lpstr>7. Chart BP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 W  Dr (Surrey Business Schl)</dc:creator>
  <cp:lastModifiedBy>Garn W  Dr (Surrey Business Schl)</cp:lastModifiedBy>
  <dcterms:created xsi:type="dcterms:W3CDTF">2016-03-15T14:46:47Z</dcterms:created>
  <dcterms:modified xsi:type="dcterms:W3CDTF">2016-06-17T19:56:07Z</dcterms:modified>
</cp:coreProperties>
</file>